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copetrol-my.sharepoint.com/personal/manuel_socha_ecopetrol_com_co/Documents/Escritorio/2025-03 Floreña/Comercialización/4. Bases Floreña 2026-2028/"/>
    </mc:Choice>
  </mc:AlternateContent>
  <xr:revisionPtr revIDLastSave="0" documentId="8_{506D3485-3453-42F3-870A-60793E8C50A9}" xr6:coauthVersionLast="47" xr6:coauthVersionMax="47" xr10:uidLastSave="{00000000-0000-0000-0000-000000000000}"/>
  <bookViews>
    <workbookView xWindow="-110" yWindow="-110" windowWidth="19420" windowHeight="10300" xr2:uid="{DEFF0632-F400-4CA2-A926-E95A02A1C74E}"/>
  </bookViews>
  <sheets>
    <sheet name="Trimestre 3-12" sheetId="3" r:id="rId1"/>
    <sheet name="Trimestre 1-2" sheetId="4" r:id="rId2"/>
    <sheet name="Listas" sheetId="2" state="hidden" r:id="rId3"/>
    <sheet name="Tablas" sheetId="1" state="hidden" r:id="rId4"/>
  </sheets>
  <definedNames>
    <definedName name="Dem_Esencial">Listas!$C$2:$C$5</definedName>
    <definedName name="Dem_No_Esencial">Listas!$D$2:$D$5</definedName>
    <definedName name="NA">Listas!$D$9</definedName>
    <definedName name="PE">Listas!$F$2:$F$3</definedName>
    <definedName name="Regasificado">Listas!$C$18</definedName>
    <definedName name="Si_No">Listas!$E$2:$E$3</definedName>
    <definedName name="Tipo_Demanda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4" l="1"/>
  <c r="N3" i="2" l="1"/>
  <c r="P9" i="2"/>
  <c r="N9" i="2"/>
  <c r="L8" i="2"/>
  <c r="K8" i="2"/>
  <c r="N8" i="2" s="1"/>
  <c r="J8" i="2"/>
  <c r="M8" i="2" s="1"/>
  <c r="L7" i="2"/>
  <c r="K7" i="2"/>
  <c r="N7" i="2" s="1"/>
  <c r="J7" i="2"/>
  <c r="M7" i="2" s="1"/>
  <c r="N6" i="2"/>
  <c r="M6" i="2"/>
  <c r="L6" i="2"/>
  <c r="K50" i="4"/>
  <c r="J50" i="4"/>
  <c r="I50" i="4"/>
  <c r="B49" i="4"/>
  <c r="A49" i="4"/>
  <c r="B48" i="4"/>
  <c r="A48" i="4"/>
  <c r="B47" i="4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R52" i="3"/>
  <c r="Q52" i="3"/>
  <c r="P52" i="3"/>
  <c r="O52" i="3"/>
  <c r="N52" i="3"/>
  <c r="M52" i="3"/>
  <c r="L52" i="3"/>
  <c r="K52" i="3"/>
  <c r="J52" i="3"/>
  <c r="I52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T20" i="1"/>
  <c r="T19" i="1"/>
  <c r="T18" i="1"/>
  <c r="T17" i="1"/>
  <c r="T16" i="1"/>
  <c r="T15" i="1"/>
  <c r="T14" i="1"/>
  <c r="T13" i="1"/>
  <c r="T12" i="1"/>
  <c r="T11" i="1"/>
  <c r="T10" i="1"/>
  <c r="T9" i="1"/>
  <c r="K53" i="2"/>
  <c r="N53" i="2" s="1"/>
  <c r="K52" i="2"/>
  <c r="N52" i="2" s="1"/>
  <c r="K51" i="2"/>
  <c r="N51" i="2" s="1"/>
  <c r="K50" i="2"/>
  <c r="N50" i="2" s="1"/>
  <c r="K49" i="2"/>
  <c r="N49" i="2" s="1"/>
  <c r="K48" i="2"/>
  <c r="N48" i="2" s="1"/>
  <c r="K47" i="2"/>
  <c r="N47" i="2" s="1"/>
  <c r="K46" i="2"/>
  <c r="N46" i="2" s="1"/>
  <c r="K45" i="2"/>
  <c r="N45" i="2" s="1"/>
  <c r="K44" i="2"/>
  <c r="N44" i="2" s="1"/>
  <c r="K43" i="2"/>
  <c r="N43" i="2" s="1"/>
  <c r="K42" i="2"/>
  <c r="N42" i="2" s="1"/>
  <c r="K41" i="2"/>
  <c r="N41" i="2" s="1"/>
  <c r="K40" i="2"/>
  <c r="N40" i="2" s="1"/>
  <c r="K39" i="2"/>
  <c r="N39" i="2" s="1"/>
  <c r="K38" i="2"/>
  <c r="N38" i="2" s="1"/>
  <c r="K37" i="2"/>
  <c r="N37" i="2" s="1"/>
  <c r="K36" i="2"/>
  <c r="N36" i="2" s="1"/>
  <c r="K35" i="2"/>
  <c r="N35" i="2" s="1"/>
  <c r="K34" i="2"/>
  <c r="N34" i="2" s="1"/>
  <c r="K33" i="2"/>
  <c r="N33" i="2" s="1"/>
  <c r="K32" i="2"/>
  <c r="N32" i="2" s="1"/>
  <c r="K31" i="2"/>
  <c r="N31" i="2" s="1"/>
  <c r="K30" i="2"/>
  <c r="N30" i="2" s="1"/>
  <c r="K29" i="2"/>
  <c r="N29" i="2" s="1"/>
  <c r="K28" i="2"/>
  <c r="N28" i="2" s="1"/>
  <c r="K27" i="2"/>
  <c r="N27" i="2" s="1"/>
  <c r="K26" i="2"/>
  <c r="N26" i="2" s="1"/>
  <c r="K25" i="2"/>
  <c r="N25" i="2" s="1"/>
  <c r="K24" i="2"/>
  <c r="N24" i="2" s="1"/>
  <c r="K23" i="2"/>
  <c r="N23" i="2" s="1"/>
  <c r="K22" i="2"/>
  <c r="N22" i="2" s="1"/>
  <c r="K21" i="2"/>
  <c r="N21" i="2" s="1"/>
  <c r="K20" i="2"/>
  <c r="N20" i="2" s="1"/>
  <c r="K19" i="2"/>
  <c r="N19" i="2" s="1"/>
  <c r="K18" i="2"/>
  <c r="N18" i="2" s="1"/>
  <c r="K17" i="2"/>
  <c r="N17" i="2" s="1"/>
  <c r="K16" i="2"/>
  <c r="N16" i="2" s="1"/>
  <c r="K15" i="2"/>
  <c r="N15" i="2" s="1"/>
  <c r="K14" i="2"/>
  <c r="N14" i="2" s="1"/>
  <c r="K13" i="2"/>
  <c r="N13" i="2" s="1"/>
  <c r="K12" i="2"/>
  <c r="N12" i="2" s="1"/>
  <c r="K11" i="2"/>
  <c r="N11" i="2" s="1"/>
  <c r="K10" i="2"/>
  <c r="N10" i="2" s="1"/>
  <c r="K9" i="2"/>
  <c r="K5" i="2"/>
  <c r="N5" i="2" s="1"/>
  <c r="K4" i="2"/>
  <c r="N4" i="2" s="1"/>
  <c r="M3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5" i="2"/>
  <c r="L4" i="2"/>
  <c r="L3" i="2"/>
  <c r="O3" i="2" s="1"/>
  <c r="J53" i="2"/>
  <c r="M53" i="2" s="1"/>
  <c r="J52" i="2"/>
  <c r="M52" i="2" s="1"/>
  <c r="J51" i="2"/>
  <c r="M51" i="2" s="1"/>
  <c r="O51" i="2" s="1"/>
  <c r="J50" i="2"/>
  <c r="M50" i="2" s="1"/>
  <c r="J49" i="2"/>
  <c r="M49" i="2" s="1"/>
  <c r="O49" i="2" s="1"/>
  <c r="J48" i="2"/>
  <c r="M48" i="2" s="1"/>
  <c r="O48" i="2" s="1"/>
  <c r="J47" i="2"/>
  <c r="M47" i="2" s="1"/>
  <c r="J46" i="2"/>
  <c r="M46" i="2" s="1"/>
  <c r="O46" i="2" s="1"/>
  <c r="J45" i="2"/>
  <c r="M45" i="2" s="1"/>
  <c r="O45" i="2" s="1"/>
  <c r="J44" i="2"/>
  <c r="M44" i="2" s="1"/>
  <c r="J43" i="2"/>
  <c r="M43" i="2" s="1"/>
  <c r="O43" i="2" s="1"/>
  <c r="J42" i="2"/>
  <c r="M42" i="2" s="1"/>
  <c r="O42" i="2" s="1"/>
  <c r="J41" i="2"/>
  <c r="M41" i="2" s="1"/>
  <c r="O41" i="2" s="1"/>
  <c r="J40" i="2"/>
  <c r="M40" i="2" s="1"/>
  <c r="J39" i="2"/>
  <c r="M39" i="2" s="1"/>
  <c r="O39" i="2" s="1"/>
  <c r="J38" i="2"/>
  <c r="M38" i="2" s="1"/>
  <c r="J37" i="2"/>
  <c r="M37" i="2" s="1"/>
  <c r="J36" i="2"/>
  <c r="M36" i="2" s="1"/>
  <c r="J35" i="2"/>
  <c r="M35" i="2" s="1"/>
  <c r="J34" i="2"/>
  <c r="M34" i="2" s="1"/>
  <c r="J33" i="2"/>
  <c r="M33" i="2" s="1"/>
  <c r="J32" i="2"/>
  <c r="M32" i="2" s="1"/>
  <c r="O32" i="2" s="1"/>
  <c r="J31" i="2"/>
  <c r="M31" i="2" s="1"/>
  <c r="J30" i="2"/>
  <c r="M30" i="2" s="1"/>
  <c r="J29" i="2"/>
  <c r="M29" i="2" s="1"/>
  <c r="J28" i="2"/>
  <c r="M28" i="2" s="1"/>
  <c r="J27" i="2"/>
  <c r="M27" i="2" s="1"/>
  <c r="J26" i="2"/>
  <c r="M26" i="2" s="1"/>
  <c r="J25" i="2"/>
  <c r="M25" i="2" s="1"/>
  <c r="J24" i="2"/>
  <c r="M24" i="2" s="1"/>
  <c r="J23" i="2"/>
  <c r="M23" i="2" s="1"/>
  <c r="J22" i="2"/>
  <c r="M22" i="2" s="1"/>
  <c r="J21" i="2"/>
  <c r="M21" i="2" s="1"/>
  <c r="O21" i="2" s="1"/>
  <c r="J20" i="2"/>
  <c r="M20" i="2" s="1"/>
  <c r="J19" i="2"/>
  <c r="M19" i="2" s="1"/>
  <c r="J18" i="2"/>
  <c r="M18" i="2" s="1"/>
  <c r="O18" i="2" s="1"/>
  <c r="J17" i="2"/>
  <c r="M17" i="2" s="1"/>
  <c r="J16" i="2"/>
  <c r="M16" i="2" s="1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O10" i="2" s="1"/>
  <c r="J9" i="2"/>
  <c r="M9" i="2" s="1"/>
  <c r="J5" i="2"/>
  <c r="M5" i="2" s="1"/>
  <c r="J4" i="2"/>
  <c r="M4" i="2" s="1"/>
  <c r="O4" i="2" s="1"/>
  <c r="O37" i="2" l="1"/>
  <c r="O24" i="2"/>
  <c r="O36" i="2"/>
  <c r="O13" i="2"/>
  <c r="O12" i="2"/>
  <c r="O19" i="2"/>
  <c r="O9" i="2"/>
  <c r="O6" i="2"/>
  <c r="P7" i="2"/>
  <c r="P29" i="2"/>
  <c r="Q27" i="2" s="1"/>
  <c r="P41" i="2"/>
  <c r="Q39" i="2" s="1"/>
  <c r="P6" i="2"/>
  <c r="O26" i="2"/>
  <c r="O50" i="2"/>
  <c r="O28" i="2"/>
  <c r="Q6" i="2"/>
  <c r="O7" i="2"/>
  <c r="O14" i="2"/>
  <c r="O38" i="2"/>
  <c r="O8" i="2"/>
  <c r="O40" i="2"/>
  <c r="P8" i="2"/>
  <c r="P36" i="2"/>
  <c r="O35" i="2"/>
  <c r="O34" i="2"/>
  <c r="P10" i="2"/>
  <c r="P46" i="2"/>
  <c r="P47" i="2"/>
  <c r="Q45" i="2" s="1"/>
  <c r="P12" i="2"/>
  <c r="Q10" i="2" s="1"/>
  <c r="P24" i="2"/>
  <c r="P48" i="2"/>
  <c r="Q46" i="2" s="1"/>
  <c r="P13" i="2"/>
  <c r="P37" i="2"/>
  <c r="Q35" i="2" s="1"/>
  <c r="P49" i="2"/>
  <c r="P38" i="2"/>
  <c r="Q36" i="2" s="1"/>
  <c r="O47" i="2"/>
  <c r="O15" i="2"/>
  <c r="O27" i="2"/>
  <c r="P15" i="2"/>
  <c r="Q13" i="2" s="1"/>
  <c r="P27" i="2"/>
  <c r="P51" i="2"/>
  <c r="Q49" i="2" s="1"/>
  <c r="P16" i="2"/>
  <c r="P28" i="2"/>
  <c r="Q26" i="2" s="1"/>
  <c r="P52" i="2"/>
  <c r="Q50" i="2" s="1"/>
  <c r="P18" i="2"/>
  <c r="P4" i="2"/>
  <c r="P19" i="2"/>
  <c r="P43" i="2"/>
  <c r="Q41" i="2" s="1"/>
  <c r="P5" i="2"/>
  <c r="Q3" i="2" s="1"/>
  <c r="P44" i="2"/>
  <c r="Q42" i="2" s="1"/>
  <c r="Q4" i="2"/>
  <c r="P21" i="2"/>
  <c r="P45" i="2"/>
  <c r="Q43" i="2" s="1"/>
  <c r="P11" i="2"/>
  <c r="O29" i="2"/>
  <c r="P14" i="2"/>
  <c r="Q12" i="2" s="1"/>
  <c r="P50" i="2"/>
  <c r="Q48" i="2" s="1"/>
  <c r="O5" i="2"/>
  <c r="O44" i="2"/>
  <c r="Q44" i="2" s="1"/>
  <c r="P17" i="2"/>
  <c r="Q15" i="2" s="1"/>
  <c r="P53" i="2"/>
  <c r="Q51" i="2" s="1"/>
  <c r="P3" i="2"/>
  <c r="P23" i="2"/>
  <c r="Q21" i="2" s="1"/>
  <c r="P20" i="2"/>
  <c r="Q18" i="2" s="1"/>
  <c r="P22" i="2"/>
  <c r="P25" i="2"/>
  <c r="Q23" i="2" s="1"/>
  <c r="O11" i="2"/>
  <c r="P26" i="2"/>
  <c r="Q24" i="2" s="1"/>
  <c r="O16" i="2"/>
  <c r="O52" i="2"/>
  <c r="Q52" i="2" s="1"/>
  <c r="O17" i="2"/>
  <c r="O53" i="2"/>
  <c r="Q53" i="2" s="1"/>
  <c r="P30" i="2"/>
  <c r="Q28" i="2" s="1"/>
  <c r="O20" i="2"/>
  <c r="P33" i="2"/>
  <c r="P32" i="2"/>
  <c r="P42" i="2"/>
  <c r="O25" i="2"/>
  <c r="Q25" i="2" s="1"/>
  <c r="P34" i="2"/>
  <c r="Q32" i="2" s="1"/>
  <c r="P31" i="2"/>
  <c r="O22" i="2"/>
  <c r="O23" i="2"/>
  <c r="P35" i="2"/>
  <c r="O30" i="2"/>
  <c r="P39" i="2"/>
  <c r="Q37" i="2" s="1"/>
  <c r="O31" i="2"/>
  <c r="P40" i="2"/>
  <c r="O33" i="2"/>
  <c r="Q33" i="2" s="1"/>
  <c r="Q19" i="2"/>
  <c r="Q22" i="2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0" i="1"/>
  <c r="U19" i="1"/>
  <c r="U18" i="1"/>
  <c r="U17" i="1"/>
  <c r="U16" i="1"/>
  <c r="U15" i="1"/>
  <c r="U14" i="1"/>
  <c r="U13" i="1"/>
  <c r="U12" i="1"/>
  <c r="U11" i="1"/>
  <c r="U10" i="1"/>
  <c r="U9" i="1"/>
  <c r="Q11" i="2" l="1"/>
  <c r="Q38" i="2"/>
  <c r="Q8" i="2"/>
  <c r="Q17" i="2"/>
  <c r="Q5" i="2"/>
  <c r="Q34" i="2"/>
  <c r="Q9" i="2"/>
  <c r="Z7" i="1" s="1"/>
  <c r="Q40" i="2"/>
  <c r="Q7" i="2"/>
  <c r="Q14" i="2"/>
  <c r="Q47" i="2"/>
  <c r="Q20" i="2"/>
  <c r="Q16" i="2"/>
  <c r="AE7" i="1"/>
  <c r="N14" i="3"/>
  <c r="AA7" i="1"/>
  <c r="J14" i="3"/>
  <c r="AK7" i="1"/>
  <c r="AC7" i="1"/>
  <c r="L14" i="3"/>
  <c r="AB7" i="1"/>
  <c r="K14" i="3"/>
  <c r="AN7" i="1"/>
  <c r="Q29" i="2"/>
  <c r="AD7" i="1"/>
  <c r="M14" i="3"/>
  <c r="AL7" i="1"/>
  <c r="AF7" i="1"/>
  <c r="O14" i="3"/>
  <c r="AM7" i="1"/>
  <c r="Q30" i="2"/>
  <c r="AJ7" i="1"/>
  <c r="AH7" i="1"/>
  <c r="Q14" i="3"/>
  <c r="Q31" i="2"/>
  <c r="I14" i="3"/>
  <c r="AI7" i="1"/>
  <c r="R14" i="3"/>
  <c r="AG7" i="1" l="1"/>
  <c r="P14" i="3"/>
</calcChain>
</file>

<file path=xl/sharedStrings.xml><?xml version="1.0" encoding="utf-8"?>
<sst xmlns="http://schemas.openxmlformats.org/spreadsheetml/2006/main" count="1256" uniqueCount="493">
  <si>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</si>
  <si>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</si>
  <si>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</si>
  <si>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</si>
  <si>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</si>
  <si>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</si>
  <si>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</si>
  <si>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</si>
  <si>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</si>
  <si>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</si>
  <si>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Anexo 2.5 - Formato de Solicitud de Cantidades -CPF Floreña (Planta Floreña) o Planta Cusiana OCG / Largo Plazo</t>
  </si>
  <si>
    <t>Trimestre 3 a 12</t>
  </si>
  <si>
    <t>Modalidad contractual - Contrato de suministro de opción de compra de gas, OCG</t>
  </si>
  <si>
    <t>Diligencie Campos en color gris, así como la tabla referenciando las necesidadades por sector de consumo para cada trimestre estándar de ejecución</t>
  </si>
  <si>
    <t>Nombre o Razón Social:</t>
  </si>
  <si>
    <t>Cifras en MBTUD.</t>
  </si>
  <si>
    <t>Tipo de Demanda</t>
  </si>
  <si>
    <t>Sector de Consumo</t>
  </si>
  <si>
    <t>Restricción de Transporte</t>
  </si>
  <si>
    <t>Punto de Entrega</t>
  </si>
  <si>
    <t>Total</t>
  </si>
  <si>
    <t>Anexo 2.5 - Formato de Solicitud de Cantidades -CPF Floreña (Planta Floreña) o Planta Cusiana OCG / Corto Plazo</t>
  </si>
  <si>
    <t>Trimestre 1 y 2 de ejecución</t>
  </si>
  <si>
    <t>Diligencie Campos en color gris, así como la tabla referenciando las necesidadades por sector de consumo para cada mes del trimestre de ejecución 1 y 2.</t>
  </si>
  <si>
    <t>Cifras en Mbtud</t>
  </si>
  <si>
    <t>M1 - Diciembre 2025</t>
  </si>
  <si>
    <t>M2 - Enero 2026</t>
  </si>
  <si>
    <t>M3 - Febrero 2026</t>
  </si>
  <si>
    <t>M4 - Marzo 2026</t>
  </si>
  <si>
    <t>M5 - Abril 2026</t>
  </si>
  <si>
    <t>M6 - Mayo 2026</t>
  </si>
  <si>
    <t>Demanda Esencial</t>
  </si>
  <si>
    <t>Demanda no Esencial</t>
  </si>
  <si>
    <t>Trimestre Estándar de Ejecución</t>
  </si>
  <si>
    <t>Mes/año</t>
  </si>
  <si>
    <t>Dem_Esencial</t>
  </si>
  <si>
    <t>Gas Natural para Operación de estaciones de Compresión del SNT</t>
  </si>
  <si>
    <t>Generación Térmica</t>
  </si>
  <si>
    <t>Si</t>
  </si>
  <si>
    <t>Planta Floreña</t>
  </si>
  <si>
    <t>Día Inicio</t>
  </si>
  <si>
    <t>Día Fin</t>
  </si>
  <si>
    <t>Trimestre</t>
  </si>
  <si>
    <t>Dem_No_Esencial</t>
  </si>
  <si>
    <t>Usuarios residenciales y pequeños usuarios comerciales inmersos en la red de distribución</t>
  </si>
  <si>
    <t>Industrial</t>
  </si>
  <si>
    <t>No</t>
  </si>
  <si>
    <t>Planta Cusiana (referencia Planta Floreña)</t>
  </si>
  <si>
    <t>Trimestre 1</t>
  </si>
  <si>
    <t>GNCV</t>
  </si>
  <si>
    <t>Petroquímica</t>
  </si>
  <si>
    <t>M2 - Enero 2025</t>
  </si>
  <si>
    <t>Refinerías, excluyendo aquella con destino a autogeneración de energía eléctrica que pueda ser reemplazada con energía del sistema interconectado nacional</t>
  </si>
  <si>
    <t>Petrolera</t>
  </si>
  <si>
    <t>M3 - Febrero 2025</t>
  </si>
  <si>
    <t>Trimestre 2</t>
  </si>
  <si>
    <t>Regla para Restricción de Transporte</t>
  </si>
  <si>
    <t>NA</t>
  </si>
  <si>
    <t>Si_No</t>
  </si>
  <si>
    <t>SNT Armenia - Cali</t>
  </si>
  <si>
    <t>Trimestre 13</t>
  </si>
  <si>
    <t>Trimestre 14</t>
  </si>
  <si>
    <t>Trimestre 15</t>
  </si>
  <si>
    <t>Trimestre 16</t>
  </si>
  <si>
    <t>Trimestre 17</t>
  </si>
  <si>
    <t>Formato de Solicitud de Cantidades</t>
  </si>
  <si>
    <t>Nombre o Razón Social</t>
  </si>
  <si>
    <t>PUNTO DE ENTREGA CUSIANA</t>
  </si>
  <si>
    <t>RAZÓN SOCIAL</t>
  </si>
  <si>
    <r>
      <t xml:space="preserve">NIT OPERADOR 
</t>
    </r>
    <r>
      <rPr>
        <b/>
        <i/>
        <sz val="9"/>
        <color theme="0"/>
        <rFont val="Aptos Narrow"/>
        <family val="2"/>
        <scheme val="minor"/>
      </rPr>
      <t>(sin dígito de verificación</t>
    </r>
    <r>
      <rPr>
        <b/>
        <sz val="11"/>
        <color theme="0"/>
        <rFont val="Aptos Narrow"/>
        <family val="2"/>
        <scheme val="minor"/>
      </rPr>
      <t>)</t>
    </r>
  </si>
  <si>
    <t>DESCRIPCIÓN ROL</t>
  </si>
  <si>
    <t>Destinación</t>
  </si>
  <si>
    <t>A&amp;A ENERGY SAS ESP</t>
  </si>
  <si>
    <t>COMERCIALIZADOR</t>
  </si>
  <si>
    <t>Planta Cusiana</t>
  </si>
  <si>
    <t>AGCOM ENERGIAS SAS ESP</t>
  </si>
  <si>
    <t>Usuarios residenciales y pequeños usuarios comerciales inmersos en la red de distribución - CON RESTRICCIÓN DE TRANSPORTE</t>
  </si>
  <si>
    <t>Planta Cupiagua</t>
  </si>
  <si>
    <t>Aguas Nacionales EPM S.A. E.S.P.</t>
  </si>
  <si>
    <t>USUARIO NO REGULADO</t>
  </si>
  <si>
    <t>Usuarios residenciales y pequeños usuarios comerciales inmersos en la red de distribución - SIN RESTRICCIÓN DE TRANSPORTE</t>
  </si>
  <si>
    <t>AIR LIQUIDE COLOMBIA ZONA FRANCA SAS</t>
  </si>
  <si>
    <t>GNCV - CON RESTRICCIÓN DE TRANSPORTE</t>
  </si>
  <si>
    <t>Ajover Darnel SAS</t>
  </si>
  <si>
    <t>GNCV - SIN RESTRICCIÓN DE TRANSPORTE</t>
  </si>
  <si>
    <t>ALAMBRES Y MALLAS S.A.S</t>
  </si>
  <si>
    <t>Refinerías, excluyendo aquella con destino a autogeneración de energía eléctrica que pueda ser reemplazada con energía del sistema interconectado nacional - CON RESTRICCIÓN DE TRANSPORTE</t>
  </si>
  <si>
    <t>Alcanos de Colombia S.A. E.S.P.</t>
  </si>
  <si>
    <t>Refinerías, excluyendo aquella con destino a autogeneración de energía eléctrica que pueda ser reemplazada con energía del sistema interconectado nacional - SIN RESTRICCIÓN DE TRANSPORTE</t>
  </si>
  <si>
    <t>ALFACER DEL CARIBE S.A</t>
  </si>
  <si>
    <t>ALFAGRES S.A</t>
  </si>
  <si>
    <t>Comercial</t>
  </si>
  <si>
    <t>ALIANZA JV&amp;D S.A.S</t>
  </si>
  <si>
    <t>ALIMENTOS CARNICOS S.A.S.</t>
  </si>
  <si>
    <t>ALIMENTOS CONCENTRADOS DEL CARIBE S.A.</t>
  </si>
  <si>
    <t>ALPINA PRODUCTOS ALIMENTICIOS S.A.</t>
  </si>
  <si>
    <t>Solicitud Total</t>
  </si>
  <si>
    <t>Aluminio Nacional S.A.</t>
  </si>
  <si>
    <t>AMAZONICA LNG S.A.S. E.S.P.</t>
  </si>
  <si>
    <t>COMERCIALIZADOR GAS IMPORTADO</t>
  </si>
  <si>
    <t>AMERICANA DE COMBUSTIBLES S.A.S</t>
  </si>
  <si>
    <t>PUNTO DE ENTREGA CUPIAGUA</t>
  </si>
  <si>
    <t>AMTEX S.A.S.</t>
  </si>
  <si>
    <t>ANDERCOL INTERNATIONAL SAS</t>
  </si>
  <si>
    <t>ANHIDRIDOS Y DERIVADOS DE COLOMBIA S.A.S.</t>
  </si>
  <si>
    <t>ARTEXTIL S.A.S</t>
  </si>
  <si>
    <t>ASOCIACION DE MINEROS DE SUCRE</t>
  </si>
  <si>
    <t>ATINKANA S.A.S E.S.P</t>
  </si>
  <si>
    <t>Baterias Willard S.A.</t>
  </si>
  <si>
    <t>BIOCOMBUSTIBLES SOSTENIBLES DEL CARIBE S.A.</t>
  </si>
  <si>
    <t>BITROIL SAS</t>
  </si>
  <si>
    <t>C.I. FARMACAPSULAS S.A.</t>
  </si>
  <si>
    <t>C.I. SIGRA S.A.</t>
  </si>
  <si>
    <t>C.O.L. SERVICES INGENIERIA S.A.S. E.S.P.</t>
  </si>
  <si>
    <t>CABOT COLOMBIANA S.A.</t>
  </si>
  <si>
    <t>CALAMARI LNG S.A E.S.P</t>
  </si>
  <si>
    <t>CARBOQUIMICA S.A.S.</t>
  </si>
  <si>
    <t>CARTON DE COLOMBIA S.A</t>
  </si>
  <si>
    <t>CARTONES AMERICA S.A. CAME</t>
  </si>
  <si>
    <t>GAS NATURAL REGASIFICADO POR EL PACÍFICO</t>
  </si>
  <si>
    <t>CARVAJAL EMPAQUES S.A</t>
  </si>
  <si>
    <t>Cantidad diaria en Mbtud por Cinco (5) años</t>
  </si>
  <si>
    <t>CARVAJAL PULPA Y PAPEL S.A.</t>
  </si>
  <si>
    <t>Celsia Colombia S.A. E.S.P.</t>
  </si>
  <si>
    <t>GENERADOR TÉRMICO</t>
  </si>
  <si>
    <t>CEMEX COLOMBIA SA</t>
  </si>
  <si>
    <t>CENIT TRANSPORTE Y LOGISTICA DE HIDROCARBUROS</t>
  </si>
  <si>
    <t>Central Termoelectrica El Morro 2 S.A.S. E.S.P.</t>
  </si>
  <si>
    <t>CENTRALES ENERGÉTICAS SAS ESP</t>
  </si>
  <si>
    <t>CEPSA COLOMBIA S.A.</t>
  </si>
  <si>
    <t>PRODUCTOR-COMERCIALIZADOR</t>
  </si>
  <si>
    <t>CIAZ S.A.S. E.S.P.</t>
  </si>
  <si>
    <t>CLEANENERGY RESOURCES SAS</t>
  </si>
  <si>
    <t>CNC DEL MAR SAS ESP</t>
  </si>
  <si>
    <t>CNE OIL &amp; GAS SAS</t>
  </si>
  <si>
    <t>CNEOG COLOMBIA SUCURSAL COLOMBIA</t>
  </si>
  <si>
    <t>COESCO COLOMBIA SAS</t>
  </si>
  <si>
    <t>COGASEN SAS ESP</t>
  </si>
  <si>
    <t>COINOGAS S.A. E.S.P.</t>
  </si>
  <si>
    <t>TRANSPORTADOR</t>
  </si>
  <si>
    <t>COLGAS S.A. E.S.P</t>
  </si>
  <si>
    <t>COLOMBIA ENERGY DEVELOPMENT CO</t>
  </si>
  <si>
    <t>Colombian Energy Group SAS ESP</t>
  </si>
  <si>
    <t>COLOMBIANA DE GAS VEHICULAR SA</t>
  </si>
  <si>
    <t>COLOMBIANA DE MOLDEADOS S.A.S. COMOLSA</t>
  </si>
  <si>
    <t>COLOMBIANA KIMBERLY COLPAPEL S.A.</t>
  </si>
  <si>
    <t>COMBUSTIBLE UNION GOMEZ S.A.S.</t>
  </si>
  <si>
    <t>COMBUSTIBLES PALMAR SAS</t>
  </si>
  <si>
    <t>COMBUSTIBLES PARMALAT S.A.S.</t>
  </si>
  <si>
    <t>Combustibles Unigas SAS</t>
  </si>
  <si>
    <t>COMBUSTIBLES Y GASES S.A.</t>
  </si>
  <si>
    <t>COMERCIALIZADORA CENTRO ORIENTE S.A. E.S.P</t>
  </si>
  <si>
    <t>COMERCIALIZADORA DE BIENES Y SERVICIOS CB&amp;S S.A.</t>
  </si>
  <si>
    <t>COMERCIALIZADORA DE COMBUSTIBLE ENERGIA Y GAS SAS ESP - BIOENERGAS SAS ESP</t>
  </si>
  <si>
    <t>COMERCIALIZADORA DE COMBUSTIBLES Y GASES DEL CARIBE S.A.S.</t>
  </si>
  <si>
    <t>Comercializadora Internacional Productos Autoadhesivos Arclad S.A.</t>
  </si>
  <si>
    <t>COMESTIBLES ITALO S.A.</t>
  </si>
  <si>
    <t>COMESTIBLES RICOS SA</t>
  </si>
  <si>
    <t>Compañía Colombiana de Cerámica S.A.S</t>
  </si>
  <si>
    <t>COMPAÑÍA COMERCIALIZADORA DE RECURSOS ENERGÉTICOS E.S.P. S.A.S.</t>
  </si>
  <si>
    <t>COMPAÑIA DE INVERSIONES INTERNACIONAL SAS</t>
  </si>
  <si>
    <t>COMPAÑÍA IBEROAMERICANA DE PLASTICOS S.A.S. IBERPLAST</t>
  </si>
  <si>
    <t>COMPAÑIA INTERNACIONAL DE ALIMENTOS SAS</t>
  </si>
  <si>
    <t>COMPENSAR - CAJA DE COMPENSACION FAMILIAR</t>
  </si>
  <si>
    <t>CONGELADOS AGRICOLAS SA</t>
  </si>
  <si>
    <t>CONTINENTAL PAPER S.A.</t>
  </si>
  <si>
    <t>COOPERATIVA DE TRANSPORTADORES DEL HUILA LIMITADA</t>
  </si>
  <si>
    <t>COPEC S.A.S.</t>
  </si>
  <si>
    <t>CORAL GAS LTDA.</t>
  </si>
  <si>
    <t>Corona Industrial S.A.S</t>
  </si>
  <si>
    <t>CORPACERO S.A.S.</t>
  </si>
  <si>
    <t>CORRUGADOS DE COLOMBIA S.A.S.</t>
  </si>
  <si>
    <t>Cristar S.A.S</t>
  </si>
  <si>
    <t>CSP TUBO360 LTDA.</t>
  </si>
  <si>
    <t>DAMPA SA GRUPO EMPRESARIAL</t>
  </si>
  <si>
    <t xml:space="preserve">DESARROLLADORA OLEUM SUCURSAL COLOMBIA	</t>
  </si>
  <si>
    <t>Diaco S.A.</t>
  </si>
  <si>
    <t>DIALOGAR S. A.</t>
  </si>
  <si>
    <t>Disticon SAS ESP</t>
  </si>
  <si>
    <t>DISTRACOM SA</t>
  </si>
  <si>
    <t xml:space="preserve">	USUARIO NO REGULADO</t>
  </si>
  <si>
    <t>DISTRIBUIDORA MUNDIAL DE COMBUSTIBLE SAS</t>
  </si>
  <si>
    <t>DISTRIBUIDORA PRODUCTOS Y COMBUSTIBLES LTDA</t>
  </si>
  <si>
    <t>DISTRIMETANO DE COLOMBIA LTDA</t>
  </si>
  <si>
    <t>Dow química de Colombia S.A.</t>
  </si>
  <si>
    <t>DRUMMOND LTD</t>
  </si>
  <si>
    <t>DUCK ENERGY SAS ESP</t>
  </si>
  <si>
    <t>e2 Energí­a Eficiente S.A. E.S.P.</t>
  </si>
  <si>
    <t>ECOPETROL S.A.</t>
  </si>
  <si>
    <t>EDS EL PARQUE S.A.S</t>
  </si>
  <si>
    <t>EDS SANTA ANA DE BRITALIA SAS</t>
  </si>
  <si>
    <t>EFIGAS GAS NATURAL S.A E.S.P</t>
  </si>
  <si>
    <t>EMA HOLDINGS S.A.S.</t>
  </si>
  <si>
    <t>EMPACOR S.A.</t>
  </si>
  <si>
    <t>EMPAQUES INDUSTRIALES DE COLOMBIA S.A.S.</t>
  </si>
  <si>
    <t>EMPRESA COMUNITARIA DE ACUEDUCTO ALCANTARILLADO Y ASEO DE SARAVENA E.S.P</t>
  </si>
  <si>
    <t>EMPRESA DE ENERGÍA DE CASANARE ENERCA S.A E.S.P.</t>
  </si>
  <si>
    <t>EMPRESA ESTATAL DE ENERGIA SAS ESP</t>
  </si>
  <si>
    <t>Empresa Integral de Servicios OP&amp;S CONSTRUCCIONES S.A. E.S.P.</t>
  </si>
  <si>
    <t>Empresa Metalmecánica de Aluminio S.A.</t>
  </si>
  <si>
    <t>EMPRESA MUNICIPAL DE SERVICIOS PÚBLICOS DE OROCUE S.A. E.S.P.</t>
  </si>
  <si>
    <t>EMPRESA MUNICIPAL DE SERVICIOS PÚBLICOS DE PUERTO PARRA EMSEPAR E.S.P. S.A.</t>
  </si>
  <si>
    <t>EMPRESA PETROLERA - EMPETROL S.A.S. E.S.P.</t>
  </si>
  <si>
    <t>Empresas Públicas de Medellín E.S.P</t>
  </si>
  <si>
    <t>ENEFENCO SAS ESP</t>
  </si>
  <si>
    <t>ENEL COLOMBIA S.A. E.S.P.</t>
  </si>
  <si>
    <t>ENERCER S. A. E. S. P</t>
  </si>
  <si>
    <t>Energy for the Caribbean S.A.S. E.S.P.</t>
  </si>
  <si>
    <t>ENERGY GAS SAS ESP</t>
  </si>
  <si>
    <t>ENERGY TRANSITIONS S.A.S E.S.P</t>
  </si>
  <si>
    <t>ENFRAGEN TERMOFLORES S.A.S. E.S.P.</t>
  </si>
  <si>
    <t>ENFRAGEN TERMOVALLE S.A.S. EMPRESA DE SERVICIOS PUBLICOS</t>
  </si>
  <si>
    <t>Enka de Colombia S.A</t>
  </si>
  <si>
    <t>EOS ENERGY S.A.S. E.S.P.</t>
  </si>
  <si>
    <t>ESENTTIA MASTERBATCH LTDA</t>
  </si>
  <si>
    <t xml:space="preserve">USUARIO NO REGULADO	</t>
  </si>
  <si>
    <t>Esenttia S.A.</t>
  </si>
  <si>
    <t>ESICAR SAS</t>
  </si>
  <si>
    <t>Espigas S.A E.S.P</t>
  </si>
  <si>
    <t>ESTACION DE SERVICIO ARAZUL LTDA</t>
  </si>
  <si>
    <t>ESTACION DE SERVICIO AUTOMOTRIZ # 9 CENTRO</t>
  </si>
  <si>
    <t>ESTACION DE SERVICIO DON JOSE SAS</t>
  </si>
  <si>
    <t>ESTACION DE SERVICIO GNV MI ISLA S.A.S.</t>
  </si>
  <si>
    <t>ESTACION DE SERVICIO LA LLANERITA S.A.S</t>
  </si>
  <si>
    <t>ESTACION DE SERVICIO LLANTA BAJA S EN C</t>
  </si>
  <si>
    <t>ETERNAL SAS ESP</t>
  </si>
  <si>
    <t>ETERNIT COLOMBIANA S.A.</t>
  </si>
  <si>
    <t>ETEX COLOMBIA S.A.</t>
  </si>
  <si>
    <t>EUROCERAMICA S.A.</t>
  </si>
  <si>
    <t>EXTRA GAS DE COLOMBIA</t>
  </si>
  <si>
    <t>Extractora Verde del Casanare</t>
  </si>
  <si>
    <t>Fabricato S.A.</t>
  </si>
  <si>
    <t>FERRO COLOMBIA SAS</t>
  </si>
  <si>
    <t>FERTILIZANTES COLOMBIANOS S.A. FERTICOL</t>
  </si>
  <si>
    <t>FIBERGLASS COLOMBIA S.A.</t>
  </si>
  <si>
    <t>FILMTEX SAS</t>
  </si>
  <si>
    <t>FRONTERA ENERGY COLOMBIA CORP SUCURSAL COLOMBIA</t>
  </si>
  <si>
    <t>GARRIDO Y TORRES SAS</t>
  </si>
  <si>
    <t>GAS 365 SAS ESP</t>
  </si>
  <si>
    <t>GAS CENTRAL DE LA SABANA S. A.</t>
  </si>
  <si>
    <t>GAS COMPRIMIDO DE COLOMBIA S.A.</t>
  </si>
  <si>
    <t>GAS HUB S.A.S. E.S.P.</t>
  </si>
  <si>
    <t>GAS NATURAL COMPRIMIDO DE COLOMBIA S.A.</t>
  </si>
  <si>
    <t>GAS NATURAL CUNDIBOYACENSE S.A ESP</t>
  </si>
  <si>
    <t>GAS NATURAL DEL CESAR S.A. ESP</t>
  </si>
  <si>
    <t>GAS TRADERS S.A.S. E.S.P.</t>
  </si>
  <si>
    <t>GAS VEHICULAR COMPRIMIDO DE COLOMBIA SAS</t>
  </si>
  <si>
    <t>GASEOSAS COLOMBIANAS SAS</t>
  </si>
  <si>
    <t>GASEOSAS LUX S.A</t>
  </si>
  <si>
    <t>GASES ANDINOS DE COLOMBIA GASACOL SAS ESP</t>
  </si>
  <si>
    <t>Gases de La Guajira S.A. E.S.P.</t>
  </si>
  <si>
    <t>GASES DE OCCIDENTE SA ESP</t>
  </si>
  <si>
    <t>GASES DEL CARIBE S.A., EMPRESA DE SERVICIOS PÚBLICOS</t>
  </si>
  <si>
    <t>Gases del Cusiana S.A.S Empresa de Servicios Públicos BIC</t>
  </si>
  <si>
    <t>GASES DEL FUTURO SAS E.S.P.</t>
  </si>
  <si>
    <t>Gases del Llano S.A. Empresa de Servicios Públicos BIC</t>
  </si>
  <si>
    <t>GASES DEL ORIENTE S.A. EMPRESA DE SERVICIOS PÚBLICOS DOMICILIARIOS</t>
  </si>
  <si>
    <t>GASES DEL SUR DE SANTANDER S.A E.S.P</t>
  </si>
  <si>
    <t>GASORIENTE S.A ESP</t>
  </si>
  <si>
    <t>GAVIRIA UPEGUI Y CIA S.A.S.</t>
  </si>
  <si>
    <t>GAXI E.S.P S.A.S</t>
  </si>
  <si>
    <t>GENERADORA TERMOCENTRO S.A.S. E.S.P.</t>
  </si>
  <si>
    <t>GENERADORA Y COMERCIALIZADORA DE ENERGÍA DEL CARIBE S.A E.S.P</t>
  </si>
  <si>
    <t>GENERARCO S.A.S E.S.P</t>
  </si>
  <si>
    <t>GENERSA SAS ESP</t>
  </si>
  <si>
    <t>GENSER POWER SAS ESP</t>
  </si>
  <si>
    <t>GEOPARK COLOMBIA SAS</t>
  </si>
  <si>
    <t>GH4 S.A.S. E.S.P.</t>
  </si>
  <si>
    <t>GIGAS ENERGY SAS ESP</t>
  </si>
  <si>
    <t>GLOBAL GAS DEL CARIBE S.A.S E.S.P</t>
  </si>
  <si>
    <t>GLOBAL REDES &amp; OBRAS S.A.S. ESP</t>
  </si>
  <si>
    <t>GMC COMERCIALIZADORA GAS S.A.S. E.S.P.</t>
  </si>
  <si>
    <t>GNI GAS NATURAL INDUSTRIAL DE COLOMBIA S.A.S. ESP</t>
  </si>
  <si>
    <t>Goodyear de Colombia SA</t>
  </si>
  <si>
    <t>GRAN TIERRA ENERGY COLOMBIA, LLC SUCURSAL</t>
  </si>
  <si>
    <t>GREIF COLOMBIA S.A.S.</t>
  </si>
  <si>
    <t>Groupe Seb Colombia S.A</t>
  </si>
  <si>
    <t>Grupo de Empresarios de Combustibles S.A.</t>
  </si>
  <si>
    <t>GRUPO ENERGETICO BYG LTDA</t>
  </si>
  <si>
    <t>GRUPO ENERGÉTICO DE LAS AMÉRICAS S.A.S. E.S.P.</t>
  </si>
  <si>
    <t>GRUPO ENERGETICO SA ESP</t>
  </si>
  <si>
    <t>GRUPO MUÑOZ RODRIGUEZ SAS</t>
  </si>
  <si>
    <t>GYPLAC SA</t>
  </si>
  <si>
    <t>HEGA S.A. E.S.P</t>
  </si>
  <si>
    <t xml:space="preserve">HEMERGAS SAS ESP	</t>
  </si>
  <si>
    <t>HIDROCARBUROS DEL CASANARE S.A.S. - HIDROCASANARE S.A.S.</t>
  </si>
  <si>
    <t>HIDROCARBUROS TRIPLE A SAS ESP</t>
  </si>
  <si>
    <t>HL OPERADORES S.A.S</t>
  </si>
  <si>
    <t>Hocol S.A.</t>
  </si>
  <si>
    <t>HOLYGAS S.A.S. E.S.P.</t>
  </si>
  <si>
    <t>IBAGASES SAS</t>
  </si>
  <si>
    <t>IFO PROCESOS S.A.S.</t>
  </si>
  <si>
    <t>INCOLBEST S A</t>
  </si>
  <si>
    <t>INDUSTRIA COLOMBIANA DE CAFÉ S.A.S.</t>
  </si>
  <si>
    <t>Industria de Electrodomésticos S.A.S. - INDUSEL S.A.S.</t>
  </si>
  <si>
    <t>INDUSTRIA NACIONAL DE GASEOSAS S.A.</t>
  </si>
  <si>
    <t>INDUSTRIAS LA VICTORIA S.A.S</t>
  </si>
  <si>
    <t>INDUSTRIAS METÁLICAS ASOCIADAS IMAL S.A.</t>
  </si>
  <si>
    <t>INFRAESTRUCTURA ESTRATEGICA S.A.S. E.S.P.</t>
  </si>
  <si>
    <t>INGENIERIA CONGAS SAS</t>
  </si>
  <si>
    <t>INGENIERIA Y SERVICIOS SA ESP</t>
  </si>
  <si>
    <t>Ingredion Colombia S.A.</t>
  </si>
  <si>
    <t>INSTELECT CONSTRUCCIONES SAS ESP</t>
  </si>
  <si>
    <t>INTERNATIONAL FUELS SANTA MARTA</t>
  </si>
  <si>
    <t>INTERNATIONAL OIL GAS S.A ESP</t>
  </si>
  <si>
    <t>INTEROIL COLOMBIA EXPLORATION AND PRODUCTION</t>
  </si>
  <si>
    <t>INVERCOLPW SAS ESP</t>
  </si>
  <si>
    <t>INVERSALDAÑA S.A.S.</t>
  </si>
  <si>
    <t>INVERSIONES CASCABEL S.A.S.</t>
  </si>
  <si>
    <t>INVERSIONES COMBGAS S.A.S.</t>
  </si>
  <si>
    <t>INVERSIONES DIAMANTINO S.A.S</t>
  </si>
  <si>
    <t>INVERSIONES FLÓREZ COMBUSTIBLES S.A.S.</t>
  </si>
  <si>
    <t>INVERSIONES GOMEZ MONTAÑEZ SAS</t>
  </si>
  <si>
    <t>INVERSIONES JAVAL &amp;COMPAÑÍA S.A.S</t>
  </si>
  <si>
    <t>INVERSIONES JOSE PAVA TOSCANO &amp; CIA S EN C</t>
  </si>
  <si>
    <t>INVERSIONES RENGIFO ROJAS SAS</t>
  </si>
  <si>
    <t>Inversiones Silverado SAS</t>
  </si>
  <si>
    <t>INVERSIONES SUTAGAO S.A.</t>
  </si>
  <si>
    <t>INVERSIONES Y ASESORIAS DE TRANSPORTES ANDINO S.A.</t>
  </si>
  <si>
    <t>JACINTO TORRES ARIAS</t>
  </si>
  <si>
    <t>JADESI SAS</t>
  </si>
  <si>
    <t>KANGUPOR SAS</t>
  </si>
  <si>
    <t>KELLOGG DE COLOMBIA S.A.</t>
  </si>
  <si>
    <t>KEOPS Y ASOCIADOS SAS ESP</t>
  </si>
  <si>
    <t>KNAUF DE COLOMBIA S.A.S.</t>
  </si>
  <si>
    <t>KREAR INVERSIONES SAS</t>
  </si>
  <si>
    <t>KRONOS ENERGY S.A.S E.S.P</t>
  </si>
  <si>
    <t>LADRILLERA BARRANQUILLA LTDA</t>
  </si>
  <si>
    <t>LAMITECH S.A.S</t>
  </si>
  <si>
    <t>LEWIS ENERGY COLOMBIA INC</t>
  </si>
  <si>
    <t>Lhoist Colombia SAS</t>
  </si>
  <si>
    <t>Lloreda S.A.</t>
  </si>
  <si>
    <t>LOGÍSTICA DE GAS DOMICILIARIO S.A.S. E.S.P.</t>
  </si>
  <si>
    <t>LUMINA ENERGY S.A.S. E.S.P.</t>
  </si>
  <si>
    <t>MAC-JOHNSON CONTROLS COLOMBIA, S.A.S.</t>
  </si>
  <si>
    <t>Madigas Ingenieros S.A E.S.P</t>
  </si>
  <si>
    <t>MANSAROVAR ENERGY COLOMBIA LTD</t>
  </si>
  <si>
    <t>MANTILLA &amp; ROJAS S.A.S.</t>
  </si>
  <si>
    <t>MANUFACTURAS ELIOT SAS</t>
  </si>
  <si>
    <t>MANUFACTURAS SILICEAS SAS</t>
  </si>
  <si>
    <t>MARIA ARNEDIS LOAIZA MARTINEZ</t>
  </si>
  <si>
    <t>MARIA CONCHITA GAS SAS ESP</t>
  </si>
  <si>
    <t>MARIA ESPERANZA HERNANDEZ OSPINA</t>
  </si>
  <si>
    <t>MARYGAS S.A.S. E.S.P.</t>
  </si>
  <si>
    <t>MAUREL &amp; PROM COLOMBIA B.V.</t>
  </si>
  <si>
    <t>MAXENERGETICOS SAS ESP</t>
  </si>
  <si>
    <t>MAXIGAS SAS</t>
  </si>
  <si>
    <t>MC2 SOCIEDAD POR ACCIONES SIMPLIFICADA EMPRESA DE SERVICIOS PÚBLICOS</t>
  </si>
  <si>
    <t>MEGAS SAS ESP</t>
  </si>
  <si>
    <t>METROGAS DE COLOMBIA S.A. E.S.P.</t>
  </si>
  <si>
    <t>MEXICHEM RESINAS COLOMBIA S.A.S</t>
  </si>
  <si>
    <t>MKMS ENERJI SUCURSAL COLOMBIA</t>
  </si>
  <si>
    <t>MOVILGAS LTDA</t>
  </si>
  <si>
    <t>MOVILLGAS SAS E.S.P.</t>
  </si>
  <si>
    <t>MULTIFONDOS SAIEH S.A.S.</t>
  </si>
  <si>
    <t>MULTISERVICIOS PANAMERICANA S.A.S.</t>
  </si>
  <si>
    <t>NACIONAL DE SERVICIOS PÚBLICOS DOMICILIARIOS SA ESP</t>
  </si>
  <si>
    <t>NELSON MANTILLA ARIZA S.A.S.</t>
  </si>
  <si>
    <t>NEO ENERGY SAS ESP</t>
  </si>
  <si>
    <t>NEOGAS COLOMBIA</t>
  </si>
  <si>
    <t>Nikoil Energy Corp Suc Colombia</t>
  </si>
  <si>
    <t>NITRO ENERGY COLOMBIA S.A.S ESP</t>
  </si>
  <si>
    <t>NUTRESOL S.A.S.</t>
  </si>
  <si>
    <t>NUTRIUM SAS</t>
  </si>
  <si>
    <t>OCEANOS S.A.</t>
  </si>
  <si>
    <t>OIL RECOVERY SISTEMS CO SA</t>
  </si>
  <si>
    <t>OKIANUS ZONA FRANCA S.A.S.</t>
  </si>
  <si>
    <t>Oleoducto Central S.A</t>
  </si>
  <si>
    <t>Olympo Colombia S.A.S</t>
  </si>
  <si>
    <t>OPERACIÓN ENERGIA Y GAS S.A.S. ESP</t>
  </si>
  <si>
    <t>ORF SA</t>
  </si>
  <si>
    <t>ORGANIZACIÓN TERPEL S.A</t>
  </si>
  <si>
    <t>ORONEGRO INVERSIONES SAS</t>
  </si>
  <si>
    <t>OTROGAS S.A.S.</t>
  </si>
  <si>
    <t>PANELTEC S.A.S</t>
  </si>
  <si>
    <t>PAPELES DEL CAUCA S.A.</t>
  </si>
  <si>
    <t>PAPELES NACIONALES S.A.</t>
  </si>
  <si>
    <t>PAPELES Y CARTONES SA-PAPELSA</t>
  </si>
  <si>
    <t>PAPIROS PARK 2 SAS</t>
  </si>
  <si>
    <t>PAREX RESOURCES (COLOMBIA) AG SUCURSAL</t>
  </si>
  <si>
    <t>Pavimentar S.A</t>
  </si>
  <si>
    <t>PELDAR S.A.</t>
  </si>
  <si>
    <t>Pepsico Alimentos Colombia LTDA</t>
  </si>
  <si>
    <t>Perenco Colombia Limited</t>
  </si>
  <si>
    <t>Perenco Oil And Gas Colombia Limited</t>
  </si>
  <si>
    <t>PERMODA LTDA</t>
  </si>
  <si>
    <t>Petrobras International Braspetro B.V. - Sucursal Colombia</t>
  </si>
  <si>
    <t>PETROLEOS SUDAMERICANOS SUCURSAL COLOMBIA</t>
  </si>
  <si>
    <t>PETROLEUM BLENDING INTERNATIONAL SAS EMPRESA DE SERVICIOS PÚBLICOS E.S.P.</t>
  </si>
  <si>
    <t>PETROMIL GAS S.A.S. E.S.P.</t>
  </si>
  <si>
    <t>PETROSANTANDER (COLOMBIA) GMBH</t>
  </si>
  <si>
    <t>PETROSOUTH ENERGY CORPORATION SUCURSAL COLOMBIA</t>
  </si>
  <si>
    <t>PLASTIQUIMICA SAS</t>
  </si>
  <si>
    <t>PLEXA SAS ESP</t>
  </si>
  <si>
    <t>PLUS OIL S. A.</t>
  </si>
  <si>
    <t>POSTOBON S.A.</t>
  </si>
  <si>
    <t>PRIMADERA SAS</t>
  </si>
  <si>
    <t>PRIMER TAX S.A</t>
  </si>
  <si>
    <t>Procesadora de Leches - Proleche S.A.</t>
  </si>
  <si>
    <t>Procter &amp; Gamble Colombia Ltda</t>
  </si>
  <si>
    <t>PRODUCTORA DE ALAMBRES COLOMBIANOS PROALCO S.A.S.</t>
  </si>
  <si>
    <t>PRODUCTOS ALIMENTICIOS DORIA S.A.S.</t>
  </si>
  <si>
    <t>PRODUCTOS FAMILIA S.A</t>
  </si>
  <si>
    <t>PRODUCTOS QUIMICOS PANAMERICANOS S A</t>
  </si>
  <si>
    <t>Proeléctrica S.A.S. E.S.P.</t>
  </si>
  <si>
    <t>PROMESA S.A. E.S.P</t>
  </si>
  <si>
    <t>PROMIGAS S.A. E.S.P.</t>
  </si>
  <si>
    <t>PROMIORIENTE S.A. E.S.P</t>
  </si>
  <si>
    <t>PROMOTORA DE GASES DEL SUR S.A. E.S.P.</t>
  </si>
  <si>
    <t>Promotora de servicios públicos S.A E.S.P. Proviservicios S.A E.S.P</t>
  </si>
  <si>
    <t>PROQUINAL SAS</t>
  </si>
  <si>
    <t>PROTISA COLOMBIA S.A.</t>
  </si>
  <si>
    <t>QBCO S.A.S.</t>
  </si>
  <si>
    <t>QUINTERO CARRASCAL YASSER</t>
  </si>
  <si>
    <t>REDEGAS DOMICILIARIO SA ESP</t>
  </si>
  <si>
    <t>REFINERIA DE CARTAGENA S.A.S.</t>
  </si>
  <si>
    <t>RENAULT Sociedad de Fabricación de Automotores S.A.S</t>
  </si>
  <si>
    <t>RESORTES HERCULES S.A.</t>
  </si>
  <si>
    <t>RIVERA BRAVA S.A.S.</t>
  </si>
  <si>
    <t>ROTOPLAST S.A.S.</t>
  </si>
  <si>
    <t>Ruffieux y Cia S en C</t>
  </si>
  <si>
    <t>Sagaz de Colombia S.A.S</t>
  </si>
  <si>
    <t>SAINT-AUBIN INTERNATIONAL SAS</t>
  </si>
  <si>
    <t xml:space="preserve">SAN FRANCISCO INVESTMENTS SAS	</t>
  </si>
  <si>
    <t>SANTA FE ENERGY ZOMAC S.A.S. E.S.P.</t>
  </si>
  <si>
    <t>SANTA MARTA ESTACION DE SERVICIO SAS</t>
  </si>
  <si>
    <t>Seatech International inc</t>
  </si>
  <si>
    <t>Sempertex de Colombia S.A</t>
  </si>
  <si>
    <t>SENCO COLOMBIANA S.A.S</t>
  </si>
  <si>
    <t>SERVICIOS PARA TRANSFORMACIÓN DE ENERGÍA STREN SAS</t>
  </si>
  <si>
    <t>SERVICIOS PÚBLICOS INGENIERÍA Y GAS S.A. ESP - SERVINGAS S.A. ESP</t>
  </si>
  <si>
    <t>SERVICIOS PÚBLICOS Y GAS S.A. E.S.P.</t>
  </si>
  <si>
    <t>SIDERURGICA DEL OCCIDENTE SAS</t>
  </si>
  <si>
    <t>SIERRACOL ENERGY ANDINA LLC</t>
  </si>
  <si>
    <t>SIGUR SAS</t>
  </si>
  <si>
    <t>SIMER COLOMBIA SAS ESP</t>
  </si>
  <si>
    <t>SINERGAS S.AS. E.S.P.</t>
  </si>
  <si>
    <t>Soberana S.A.S</t>
  </si>
  <si>
    <t>SOFTYS GACHANCIPA S.A</t>
  </si>
  <si>
    <t>SOI ENERGIA S.A.S E.S.P</t>
  </si>
  <si>
    <t>SOLLA S.A.</t>
  </si>
  <si>
    <t>South32 Energy S.A.S. E.S.P.</t>
  </si>
  <si>
    <t>South32 Gas S.A.S. E.S.P</t>
  </si>
  <si>
    <t>STANDARD ENERGY COMPANY SA</t>
  </si>
  <si>
    <t>SUCESORES DE JOSE JESUS RESTREPO &amp; CIA. S.A</t>
  </si>
  <si>
    <t>SUPERLOGISTICS UIBS S.A.S.</t>
  </si>
  <si>
    <t>SURAGAS S.A.S. E.S.P.</t>
  </si>
  <si>
    <t>Surcolombiana de Gas S.A. ESP SURGAS S.A. ESP</t>
  </si>
  <si>
    <t>SURENERGY SAS ESP</t>
  </si>
  <si>
    <t>SURPETROIL SAS</t>
  </si>
  <si>
    <t>SURTIDORA DE GASES DEL CARIBE SA ESP</t>
  </si>
  <si>
    <t>SURTIDORA DE SERVICIOS PÚBLICOS S.A. E.S.P. - SURTISEP S.A. E.S.P.</t>
  </si>
  <si>
    <t>TEAM FOODS COLOMBIA S.A.</t>
  </si>
  <si>
    <t>TENARIS TUBOCARIBE LTDA</t>
  </si>
  <si>
    <t>TERAWATT SAS</t>
  </si>
  <si>
    <t>TERMINAL DE GRANELES LIQUIDOS DEL CARIBE S.A.S.</t>
  </si>
  <si>
    <t>TERMINAL DE TRANSPORTES DE IBAGUE S.A.</t>
  </si>
  <si>
    <t>TERMO CARIBE SAS ESP</t>
  </si>
  <si>
    <t>TERMO MECHERO MORRO SAS ESP</t>
  </si>
  <si>
    <t>Termobarranquilla S.A E.S.P</t>
  </si>
  <si>
    <t>TERMOCANDELARIA SCA ESP</t>
  </si>
  <si>
    <t>TERMOEMCALI I S.A. ESP.</t>
  </si>
  <si>
    <t>TERMONORTE SAS ESP</t>
  </si>
  <si>
    <t>TERMOPIEDRAS SA ESP</t>
  </si>
  <si>
    <t>Termoyopal Generación 2 SAS ESP</t>
  </si>
  <si>
    <t>Terpel Energía SAS ESP</t>
  </si>
  <si>
    <t>TEXTILES LAFAYETTE S.A.S.</t>
  </si>
  <si>
    <t>TEXTILES MIRATEX S.A.S. EN REORGANIZACIÓN</t>
  </si>
  <si>
    <t>TODO GAS RISARALDA S.A.S</t>
  </si>
  <si>
    <t>Total Gas S.A</t>
  </si>
  <si>
    <t>TPL GAS S.A.S. E.S.P.</t>
  </si>
  <si>
    <t>TRAFIGURA MARKETING COLOMBIA SAS ESP</t>
  </si>
  <si>
    <t>TRANSOCCIDENTE S.A. E.S.P.</t>
  </si>
  <si>
    <t>Transportadora de Gas Internacional S.A. E.S.P. - TGI S.A. ESP</t>
  </si>
  <si>
    <t>TRANSPORTADORA DE METANO E.S.P. S.A.</t>
  </si>
  <si>
    <t>TRANSPORTADORA ELECTRICA DEL CARIBE S.A.S E.S.P</t>
  </si>
  <si>
    <t>TRANSPORTE DE GAS COLOMBIANO S.A.S. E.S.P.</t>
  </si>
  <si>
    <t>TURGAS S.A ESP</t>
  </si>
  <si>
    <t>TY Gas S.A ESP</t>
  </si>
  <si>
    <t>UNILEVER ANDINA COLOMBIA LTDA</t>
  </si>
  <si>
    <t>UNIPHOS COLOMBIA PLANT LIMITED</t>
  </si>
  <si>
    <t>Vanti S.A. ESP</t>
  </si>
  <si>
    <t>VANTI SOLUCIONES SAS</t>
  </si>
  <si>
    <t>VERA GAS S.A.S. E.S.P.</t>
  </si>
  <si>
    <t>VERANO ENERGY (SWITZERLAND) AG SUCURSAL</t>
  </si>
  <si>
    <t>VIDAGAS POR NATURALEZA S A E S P</t>
  </si>
  <si>
    <t>VP GAS SAS ESP</t>
  </si>
  <si>
    <t>VP INGENERGIA S.A.S. E.S.P.</t>
  </si>
  <si>
    <t>WATTLE PETROLEUM COMPANY S.A.S</t>
  </si>
  <si>
    <t>YARA COLOMBIA S.A.</t>
  </si>
  <si>
    <t>YAVEGAS SA ESP</t>
  </si>
  <si>
    <t>ZONA FRANCA CENTRAL CERVECERA</t>
  </si>
  <si>
    <t>ZONAGEN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</si>
</sst>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theme="1"/>
      <name val="Courie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</font>
    <font>
      <b/>
      <i/>
      <sz val="9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quotePrefix="1"/>
    <xf numFmtId="0" fontId="9" fillId="0" borderId="0" xfId="0" applyFont="1"/>
    <xf numFmtId="0" fontId="11" fillId="0" borderId="0" xfId="0" applyFont="1"/>
    <xf numFmtId="0" fontId="0" fillId="4" borderId="0" xfId="0" applyFill="1" applyAlignment="1">
      <alignment vertical="center"/>
    </xf>
    <xf numFmtId="0" fontId="13" fillId="0" borderId="0" xfId="0" applyFont="1"/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wrapText="1"/>
    </xf>
    <xf numFmtId="0" fontId="10" fillId="6" borderId="0" xfId="0" applyFont="1" applyFill="1"/>
    <xf numFmtId="0" fontId="7" fillId="6" borderId="0" xfId="0" applyFont="1" applyFill="1"/>
    <xf numFmtId="0" fontId="10" fillId="7" borderId="0" xfId="0" applyFont="1" applyFill="1"/>
    <xf numFmtId="0" fontId="7" fillId="7" borderId="0" xfId="0" applyFont="1" applyFill="1"/>
    <xf numFmtId="0" fontId="11" fillId="7" borderId="0" xfId="0" applyFont="1" applyFill="1"/>
    <xf numFmtId="0" fontId="11" fillId="6" borderId="0" xfId="0" applyFont="1" applyFill="1"/>
    <xf numFmtId="0" fontId="1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9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ptos Narrow"/>
        <family val="2"/>
        <scheme val="minor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650128</xdr:colOff>
      <xdr:row>2</xdr:row>
      <xdr:rowOff>89647</xdr:rowOff>
    </xdr:from>
    <xdr:to>
      <xdr:col>17</xdr:col>
      <xdr:colOff>1247775</xdr:colOff>
      <xdr:row>11</xdr:row>
      <xdr:rowOff>102646</xdr:rowOff>
    </xdr:to>
    <xdr:pic>
      <xdr:nvPicPr>
        <xdr:cNvPr id="2" name="Imagen 1" descr="SiB Colombia">
          <a:extLst>
            <a:ext uri="{FF2B5EF4-FFF2-40B4-BE49-F238E27FC236}">
              <a16:creationId xmlns:a16="http://schemas.microsoft.com/office/drawing/2014/main" id="{AF6FD3EE-1B32-0AB6-6BE5-E4F3CCBD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9010" y="276412"/>
          <a:ext cx="1957294" cy="1798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687294</xdr:colOff>
      <xdr:row>0</xdr:row>
      <xdr:rowOff>22412</xdr:rowOff>
    </xdr:from>
    <xdr:to>
      <xdr:col>13</xdr:col>
      <xdr:colOff>910324</xdr:colOff>
      <xdr:row>11</xdr:row>
      <xdr:rowOff>67235</xdr:rowOff>
    </xdr:to>
    <xdr:pic>
      <xdr:nvPicPr>
        <xdr:cNvPr id="2" name="Imagen 1" descr="SiB Colombia">
          <a:extLst>
            <a:ext uri="{FF2B5EF4-FFF2-40B4-BE49-F238E27FC236}">
              <a16:creationId xmlns:a16="http://schemas.microsoft.com/office/drawing/2014/main" id="{1402F0F7-FCBA-4BA0-8C2E-C5CA58C6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7941" y="22412"/>
          <a:ext cx="2464207" cy="2129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9A422-3D49-4F8E-B1C8-BE4DAF022F22}" name="Tabla22" displayName="Tabla22" ref="E15:R52" totalsRowCount="1" headerRowDxfId="94" dataDxfId="93" totalsRowDxfId="92">
  <autoFilter ref="E15:R51" xr:uid="{B994773D-4E1E-4C1B-9152-9D17FFAB019D}"/>
  <tableColumns count="14">
    <tableColumn id="1" xr3:uid="{FD3F3BF8-F40C-4938-AC73-A6CE532C6ED0}" name="Tipo de Demanda" totalsRowLabel="Total" dataDxfId="91" totalsRowDxfId="90"/>
    <tableColumn id="2" xr3:uid="{135B39E0-D8D4-4C3F-8054-A51CA76930A4}" name="Sector de Consumo" dataDxfId="89" totalsRowDxfId="88"/>
    <tableColumn id="3" xr3:uid="{90D88AD0-26F6-4D51-A734-9141CEE434F7}" name="Restricción de Transporte" dataDxfId="87" totalsRowDxfId="86"/>
    <tableColumn id="19" xr3:uid="{0227D2BF-BC5D-43FE-9238-CD5F4C005016}" name="Punto de Entrega" dataDxfId="85" totalsRowDxfId="84"/>
    <tableColumn id="4" xr3:uid="{AED8DDC0-2E1B-4B47-8ABC-2DE0F272B117}" name="Trimestre 3" totalsRowFunction="sum" dataDxfId="83" totalsRowDxfId="82"/>
    <tableColumn id="5" xr3:uid="{4C66F009-C450-41BF-A290-084BE93D067D}" name="Trimestre 4" totalsRowFunction="sum" dataDxfId="81" totalsRowDxfId="80"/>
    <tableColumn id="6" xr3:uid="{50C2F0F8-5265-40B7-ADB4-FF1CC41D19E7}" name="Trimestre 5" totalsRowFunction="sum" dataDxfId="79" totalsRowDxfId="78"/>
    <tableColumn id="7" xr3:uid="{1684B707-D442-4CFD-A245-EDC9A2198858}" name="Trimestre 6" totalsRowFunction="sum" dataDxfId="77" totalsRowDxfId="76"/>
    <tableColumn id="8" xr3:uid="{E6D13090-FE13-4DDE-ACBF-702DF9A630E5}" name="Trimestre 7" totalsRowFunction="sum" dataDxfId="75" totalsRowDxfId="74"/>
    <tableColumn id="9" xr3:uid="{B0D4D2DC-7AC3-4D93-BD37-B2FFCFF112FE}" name="Trimestre 8" totalsRowFunction="sum" dataDxfId="73" totalsRowDxfId="72"/>
    <tableColumn id="10" xr3:uid="{050D2A87-C7BD-4FC4-BD10-C7AF6D89D285}" name="Trimestre 9" totalsRowFunction="sum" dataDxfId="71" totalsRowDxfId="70"/>
    <tableColumn id="11" xr3:uid="{59923D11-2AA5-42E8-AD61-5F89860295A1}" name="Trimestre 10" totalsRowFunction="sum" dataDxfId="69" totalsRowDxfId="68"/>
    <tableColumn id="12" xr3:uid="{C9601DDF-DE6B-4950-BFEF-9054C353DFF0}" name="Trimestre 11" totalsRowFunction="sum" dataDxfId="67" totalsRowDxfId="66"/>
    <tableColumn id="13" xr3:uid="{458CA3C8-6700-400E-9937-F329A81E7C16}" name="Trimestre 12" totalsRowFunction="sum" dataDxfId="65" totalsRowDxfId="6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6CFB26-E6DF-490E-9895-3EB0584B911D}" name="Tabla224" displayName="Tabla224" ref="E13:N50" totalsRowCount="1" headerRowDxfId="63" dataDxfId="62" totalsRowDxfId="61">
  <autoFilter ref="E13:N49" xr:uid="{B994773D-4E1E-4C1B-9152-9D17FFAB019D}"/>
  <tableColumns count="10">
    <tableColumn id="1" xr3:uid="{2E0E58BA-28FF-41AA-B518-8A8978B3FAE2}" name="Tipo de Demanda" totalsRowLabel="Total" dataDxfId="60" totalsRowDxfId="59"/>
    <tableColumn id="2" xr3:uid="{E16E1598-BFCD-4135-A1E1-2B37434E6923}" name="Sector de Consumo" dataDxfId="58" totalsRowDxfId="57"/>
    <tableColumn id="3" xr3:uid="{F8749FF0-D2BD-44EF-96FD-FD9B445A427C}" name="Restricción de Transporte" dataDxfId="56" totalsRowDxfId="55"/>
    <tableColumn id="19" xr3:uid="{13D990C7-F7F0-4F29-9A6A-EA342642FD6E}" name="Punto de Entrega" dataDxfId="54" totalsRowDxfId="53"/>
    <tableColumn id="4" xr3:uid="{5C5486BC-1560-415D-B1D4-2FB93B19E715}" name="M1 - Diciembre 2025" totalsRowFunction="sum" dataDxfId="52" totalsRowDxfId="51"/>
    <tableColumn id="5" xr3:uid="{4BD47B01-0FE6-479E-86DB-6F37C26CDCC0}" name="M2 - Enero 2026" totalsRowFunction="sum" dataDxfId="50" totalsRowDxfId="49"/>
    <tableColumn id="6" xr3:uid="{07E6D34A-F6CE-41B5-8961-A4B829CC9764}" name="M3 - Febrero 2026" totalsRowFunction="sum" dataDxfId="48" totalsRowDxfId="47"/>
    <tableColumn id="7" xr3:uid="{591A70AD-9D77-4176-84B9-BC814C85374B}" name="M4 - Marzo 2026" totalsRowFunction="custom" dataDxfId="46" totalsRowDxfId="45">
      <totalsRowFormula>SUBTOTAL(109,Tabla224[Tipo de Demanda])</totalsRowFormula>
    </tableColumn>
    <tableColumn id="8" xr3:uid="{E3A7EF1C-EAE0-49F6-962E-907B6543C429}" name="M5 - Abril 2026" dataDxfId="44" totalsRowDxfId="43"/>
    <tableColumn id="9" xr3:uid="{B37B1ED5-D667-45E7-81E4-215CE918F9E5}" name="M6 - Mayo 2026" dataDxfId="42" totalsRowDxfId="4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4773D-4E1E-4C1B-9152-9D17FFAB019D}" name="Tabla2" displayName="Tabla2" ref="V8:AN21" totalsRowCount="1" headerRowDxfId="40" dataDxfId="39" totalsRowDxfId="38">
  <autoFilter ref="V8:AN20" xr:uid="{B994773D-4E1E-4C1B-9152-9D17FFAB019D}"/>
  <tableColumns count="19">
    <tableColumn id="1" xr3:uid="{1FB03329-51B5-40F2-AEE5-4DC3DF05DE41}" name="Tipo de Demanda" totalsRowLabel="Total" dataDxfId="37" totalsRowDxfId="36"/>
    <tableColumn id="2" xr3:uid="{06969CFA-7AC9-4262-92CD-CD83F2B8CFB3}" name="Sector de Consumo" dataDxfId="35" totalsRowDxfId="34"/>
    <tableColumn id="3" xr3:uid="{4740EDEA-6A37-4D49-A210-B00165F65A61}" name="Restricción de Transporte" dataDxfId="33" totalsRowDxfId="32"/>
    <tableColumn id="19" xr3:uid="{5DA473AF-129B-41E2-9631-403BFA7D7A22}" name="Punto de Entrega" dataDxfId="31" totalsRowDxfId="30"/>
    <tableColumn id="4" xr3:uid="{D7A0CC02-8BFC-4506-8D08-D2C044C33DFA}" name="Trimestre 3" totalsRowFunction="sum" dataDxfId="29" totalsRowDxfId="28"/>
    <tableColumn id="5" xr3:uid="{A5E8C3BF-60A4-40AD-BB31-05F9D89F69B9}" name="Trimestre 4" totalsRowFunction="sum" dataDxfId="27" totalsRowDxfId="26"/>
    <tableColumn id="6" xr3:uid="{32AF911D-4410-4F5F-A222-6AA8A1732342}" name="Trimestre 5" totalsRowFunction="sum" dataDxfId="25" totalsRowDxfId="24"/>
    <tableColumn id="7" xr3:uid="{13683459-EFFA-4D1A-8185-5A0935624EFA}" name="Trimestre 6" totalsRowFunction="sum" dataDxfId="23" totalsRowDxfId="22"/>
    <tableColumn id="8" xr3:uid="{3FC336E2-5080-4D9F-B946-69EC86AE07CA}" name="Trimestre 7" totalsRowFunction="sum" dataDxfId="21" totalsRowDxfId="20"/>
    <tableColumn id="9" xr3:uid="{DABBBE7C-EC5C-45F5-85B5-BB1C776A3D1E}" name="Trimestre 8" totalsRowFunction="sum" dataDxfId="19" totalsRowDxfId="18"/>
    <tableColumn id="10" xr3:uid="{8559B384-9489-410E-AD22-B4537EAA36A9}" name="Trimestre 9" totalsRowFunction="sum" dataDxfId="17" totalsRowDxfId="16"/>
    <tableColumn id="11" xr3:uid="{90D24678-9596-42FA-A96C-63D65F649CFD}" name="Trimestre 10" totalsRowFunction="sum" dataDxfId="15" totalsRowDxfId="14"/>
    <tableColumn id="12" xr3:uid="{7051AE5C-5D87-4CE4-B281-340D910F5E18}" name="Trimestre 11" totalsRowFunction="sum" dataDxfId="13" totalsRowDxfId="12"/>
    <tableColumn id="13" xr3:uid="{DF65AF2B-3B1D-40D6-9100-A5A7A0B67105}" name="Trimestre 12" totalsRowFunction="sum" dataDxfId="11" totalsRowDxfId="10"/>
    <tableColumn id="14" xr3:uid="{53C9DD68-5158-4F03-B3E2-74044DCA0B73}" name="Trimestre 13" totalsRowFunction="sum" dataDxfId="9" totalsRowDxfId="8"/>
    <tableColumn id="15" xr3:uid="{81629CF7-C0E8-48B1-B530-1C7D77F093D9}" name="Trimestre 14" totalsRowFunction="sum" dataDxfId="7" totalsRowDxfId="6"/>
    <tableColumn id="16" xr3:uid="{6D2CCCDF-7623-448B-8119-BA55EDC5D371}" name="Trimestre 15" totalsRowFunction="sum" dataDxfId="5" totalsRowDxfId="4"/>
    <tableColumn id="17" xr3:uid="{B122E73D-99EA-40D8-BF9E-666085F66061}" name="Trimestre 16" totalsRowFunction="sum" dataDxfId="3" totalsRowDxfId="2"/>
    <tableColumn id="18" xr3:uid="{B9DB91D1-1F69-4CD5-A52B-EE7F2CA13B0B}" name="Trimestre 17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8B4F-C136-4D3A-8FA7-A6C8BD140C03}">
  <dimension ref="A1:R52"/>
  <sheetViews>
    <sheetView showGridLines="0" showRowColHeaders="0" tabSelected="1" topLeftCell="D2" zoomScale="85" zoomScaleNormal="85" workbookViewId="0">
      <selection activeCell="J9" sqref="J9"/>
    </sheetView>
  </sheetViews>
  <sheetFormatPr baseColWidth="10" defaultColWidth="11.453125" defaultRowHeight="12" x14ac:dyDescent="0.3"/>
  <cols>
    <col min="1" max="3" width="0" style="18" hidden="1" customWidth="1"/>
    <col min="4" max="4" width="2.26953125" style="18" customWidth="1"/>
    <col min="5" max="6" width="20.1796875" style="18" customWidth="1"/>
    <col min="7" max="8" width="25.54296875" style="18" customWidth="1"/>
    <col min="9" max="18" width="19.453125" style="18" bestFit="1" customWidth="1"/>
    <col min="19" max="16384" width="11.453125" style="18"/>
  </cols>
  <sheetData>
    <row r="1" spans="1:18" hidden="1" x14ac:dyDescent="0.3">
      <c r="I1" s="19" t="s">
        <v>0</v>
      </c>
      <c r="J1" s="19" t="s">
        <v>1</v>
      </c>
      <c r="K1" s="19" t="s">
        <v>2</v>
      </c>
      <c r="L1" s="19" t="s">
        <v>3</v>
      </c>
      <c r="M1" s="19" t="s">
        <v>4</v>
      </c>
      <c r="N1" s="19" t="s">
        <v>5</v>
      </c>
      <c r="O1" s="19" t="s">
        <v>6</v>
      </c>
      <c r="P1" s="19" t="s">
        <v>7</v>
      </c>
      <c r="Q1" s="19" t="s">
        <v>8</v>
      </c>
      <c r="R1" s="19" t="s">
        <v>9</v>
      </c>
    </row>
    <row r="2" spans="1:18" ht="14.5" x14ac:dyDescent="0.35">
      <c r="K2"/>
    </row>
    <row r="3" spans="1:18" ht="26" x14ac:dyDescent="0.6">
      <c r="E3" s="45" t="s">
        <v>10</v>
      </c>
      <c r="F3" s="46"/>
      <c r="G3" s="46"/>
      <c r="H3" s="46"/>
      <c r="I3" s="46"/>
      <c r="J3" s="46"/>
    </row>
    <row r="4" spans="1:18" ht="15.5" x14ac:dyDescent="0.35">
      <c r="E4" s="30" t="s">
        <v>11</v>
      </c>
    </row>
    <row r="5" spans="1:18" ht="11.5" customHeight="1" x14ac:dyDescent="0.3"/>
    <row r="6" spans="1:18" ht="11.5" customHeight="1" x14ac:dyDescent="0.35">
      <c r="E6" s="47" t="s">
        <v>12</v>
      </c>
      <c r="F6" s="46"/>
      <c r="G6" s="46"/>
      <c r="H6" s="46"/>
    </row>
    <row r="8" spans="1:18" ht="14.5" x14ac:dyDescent="0.35">
      <c r="E8" t="s">
        <v>13</v>
      </c>
    </row>
    <row r="11" spans="1:18" ht="26" x14ac:dyDescent="0.6">
      <c r="E11" s="25" t="s">
        <v>14</v>
      </c>
      <c r="G11" s="49"/>
      <c r="H11" s="49"/>
    </row>
    <row r="14" spans="1:18" x14ac:dyDescent="0.3">
      <c r="E14" s="29" t="s">
        <v>15</v>
      </c>
      <c r="I14" s="26" t="str">
        <f>_xlfn.XLOOKUP(I1,Listas!$H$3:$H$53,Listas!$Q$3:$Q$53,-1)</f>
        <v>[1-06-26] - [31-08-26]</v>
      </c>
      <c r="J14" s="26" t="str">
        <f>_xlfn.XLOOKUP(J1,Listas!$H$3:$H$53,Listas!$Q$3:$Q$53,-1)</f>
        <v>[1-09-26] - [30-11-26]</v>
      </c>
      <c r="K14" s="26" t="str">
        <f>_xlfn.XLOOKUP(K1,Listas!$H$3:$H$53,Listas!$Q$3:$Q$53,-1)</f>
        <v>[1-12-26] - [28-02-27]</v>
      </c>
      <c r="L14" s="26" t="str">
        <f>_xlfn.XLOOKUP(L1,Listas!$H$3:$H$53,Listas!$Q$3:$Q$53,-1)</f>
        <v>[1-03-27] - [31-05-27]</v>
      </c>
      <c r="M14" s="26" t="str">
        <f>_xlfn.XLOOKUP(M1,Listas!$H$3:$H$53,Listas!$Q$3:$Q$53,-1)</f>
        <v>[1-06-27] - [31-08-27]</v>
      </c>
      <c r="N14" s="26" t="str">
        <f>_xlfn.XLOOKUP(N1,Listas!$H$3:$H$53,Listas!$Q$3:$Q$53,-1)</f>
        <v>[1-09-27] - [30-11-27]</v>
      </c>
      <c r="O14" s="26" t="str">
        <f>_xlfn.XLOOKUP(O1,Listas!$H$3:$H$53,Listas!$Q$3:$Q$53,-1)</f>
        <v>[1-12-27] - [29-02-28]</v>
      </c>
      <c r="P14" s="26" t="str">
        <f>_xlfn.XLOOKUP(P1,Listas!$H$3:$H$53,Listas!$Q$3:$Q$53,-1)</f>
        <v>[1-03-28] - [31-05-28]</v>
      </c>
      <c r="Q14" s="26" t="str">
        <f>_xlfn.XLOOKUP(Q1,Listas!$H$3:$H$53,Listas!$Q$3:$Q$53,-1)</f>
        <v>[1-06-28] - [31-08-28]</v>
      </c>
      <c r="R14" s="26" t="str">
        <f>_xlfn.XLOOKUP(R1,Listas!$H$3:$H$53,Listas!$Q$3:$Q$53,-1)</f>
        <v>[1-09-28] - [30-11-28]</v>
      </c>
    </row>
    <row r="15" spans="1:18" x14ac:dyDescent="0.3">
      <c r="E15" s="21" t="s">
        <v>16</v>
      </c>
      <c r="F15" s="21" t="s">
        <v>17</v>
      </c>
      <c r="G15" s="21" t="s">
        <v>18</v>
      </c>
      <c r="H15" s="21" t="s">
        <v>19</v>
      </c>
      <c r="I15" s="21" t="s">
        <v>0</v>
      </c>
      <c r="J15" s="21" t="s">
        <v>1</v>
      </c>
      <c r="K15" s="21" t="s">
        <v>2</v>
      </c>
      <c r="L15" s="21" t="s">
        <v>3</v>
      </c>
      <c r="M15" s="21" t="s">
        <v>4</v>
      </c>
      <c r="N15" s="21" t="s">
        <v>5</v>
      </c>
      <c r="O15" s="21" t="s">
        <v>6</v>
      </c>
      <c r="P15" s="21" t="s">
        <v>7</v>
      </c>
      <c r="Q15" s="21" t="s">
        <v>8</v>
      </c>
      <c r="R15" s="21" t="s">
        <v>9</v>
      </c>
    </row>
    <row r="16" spans="1:18" x14ac:dyDescent="0.3">
      <c r="A16" s="27">
        <f>_xlfn.XLOOKUP(Tabla22[[#This Row],[Sector de Consumo]],Listas!$C$8:$C$16,Listas!$D$8:$D$16,-1)</f>
        <v>-1</v>
      </c>
      <c r="B16" s="27">
        <f>_xlfn.XLOOKUP(E16,Tipo_Demanda,Listas!$A$2:$A$3,-1)</f>
        <v>-1</v>
      </c>
      <c r="E16" s="22"/>
      <c r="F16" s="22"/>
      <c r="G16" s="23"/>
      <c r="H16" s="23"/>
    </row>
    <row r="17" spans="1:8" x14ac:dyDescent="0.3">
      <c r="A17" s="27">
        <f>_xlfn.XLOOKUP(Tabla22[[#This Row],[Sector de Consumo]],Listas!$C$8:$C$16,Listas!$D$8:$D$16,-1)</f>
        <v>-1</v>
      </c>
      <c r="B17" s="27">
        <f>_xlfn.XLOOKUP(E17,Tipo_Demanda,Listas!$A$2:$A$3,-1)</f>
        <v>-1</v>
      </c>
      <c r="E17" s="22"/>
      <c r="F17" s="22"/>
      <c r="G17" s="23"/>
      <c r="H17" s="23"/>
    </row>
    <row r="18" spans="1:8" x14ac:dyDescent="0.3">
      <c r="A18" s="27">
        <f>_xlfn.XLOOKUP(Tabla22[[#This Row],[Sector de Consumo]],Listas!$C$8:$C$16,Listas!$D$8:$D$16,-1)</f>
        <v>-1</v>
      </c>
      <c r="B18" s="27">
        <f>_xlfn.XLOOKUP(E18,Tipo_Demanda,Listas!$A$2:$A$3,-1)</f>
        <v>-1</v>
      </c>
      <c r="E18" s="22"/>
      <c r="F18" s="22"/>
      <c r="G18" s="23"/>
      <c r="H18" s="23"/>
    </row>
    <row r="19" spans="1:8" x14ac:dyDescent="0.3">
      <c r="A19" s="27">
        <f>_xlfn.XLOOKUP(Tabla22[[#This Row],[Sector de Consumo]],Listas!$C$8:$C$16,Listas!$D$8:$D$16,-1)</f>
        <v>-1</v>
      </c>
      <c r="B19" s="27">
        <f>_xlfn.XLOOKUP(E19,Tipo_Demanda,Listas!$A$2:$A$3,-1)</f>
        <v>-1</v>
      </c>
      <c r="E19" s="24"/>
      <c r="F19" s="23"/>
      <c r="G19" s="23"/>
      <c r="H19" s="23"/>
    </row>
    <row r="20" spans="1:8" x14ac:dyDescent="0.3">
      <c r="A20" s="27">
        <f>_xlfn.XLOOKUP(Tabla22[[#This Row],[Sector de Consumo]],Listas!$C$8:$C$16,Listas!$D$8:$D$16,-1)</f>
        <v>-1</v>
      </c>
      <c r="B20" s="27">
        <f>_xlfn.XLOOKUP(E20,Tipo_Demanda,Listas!$A$2:$A$3,-1)</f>
        <v>-1</v>
      </c>
      <c r="E20" s="24"/>
      <c r="F20" s="23"/>
      <c r="G20" s="23"/>
      <c r="H20" s="23"/>
    </row>
    <row r="21" spans="1:8" x14ac:dyDescent="0.3">
      <c r="A21" s="27">
        <f>_xlfn.XLOOKUP(Tabla22[[#This Row],[Sector de Consumo]],Listas!$C$8:$C$16,Listas!$D$8:$D$16,-1)</f>
        <v>-1</v>
      </c>
      <c r="B21" s="27">
        <f>_xlfn.XLOOKUP(E21,Tipo_Demanda,Listas!$A$2:$A$3,-1)</f>
        <v>-1</v>
      </c>
      <c r="E21" s="24"/>
      <c r="F21" s="23"/>
      <c r="G21" s="23"/>
      <c r="H21" s="23"/>
    </row>
    <row r="22" spans="1:8" x14ac:dyDescent="0.3">
      <c r="A22" s="27">
        <f>_xlfn.XLOOKUP(Tabla22[[#This Row],[Sector de Consumo]],Listas!$C$8:$C$16,Listas!$D$8:$D$16,-1)</f>
        <v>-1</v>
      </c>
      <c r="B22" s="27">
        <f>_xlfn.XLOOKUP(E22,Tipo_Demanda,Listas!$A$2:$A$3,-1)</f>
        <v>-1</v>
      </c>
      <c r="E22" s="24"/>
      <c r="F22" s="23"/>
      <c r="G22" s="23"/>
      <c r="H22" s="23"/>
    </row>
    <row r="23" spans="1:8" x14ac:dyDescent="0.3">
      <c r="A23" s="27">
        <f>_xlfn.XLOOKUP(Tabla22[[#This Row],[Sector de Consumo]],Listas!$C$8:$C$16,Listas!$D$8:$D$16,-1)</f>
        <v>-1</v>
      </c>
      <c r="B23" s="27">
        <f>_xlfn.XLOOKUP(E23,Tipo_Demanda,Listas!$A$2:$A$3,-1)</f>
        <v>-1</v>
      </c>
      <c r="E23" s="24"/>
      <c r="F23" s="23"/>
      <c r="G23" s="23"/>
      <c r="H23" s="23"/>
    </row>
    <row r="24" spans="1:8" x14ac:dyDescent="0.3">
      <c r="A24" s="27">
        <f>_xlfn.XLOOKUP(Tabla22[[#This Row],[Sector de Consumo]],Listas!$C$8:$C$16,Listas!$D$8:$D$16,-1)</f>
        <v>-1</v>
      </c>
      <c r="B24" s="27">
        <f>_xlfn.XLOOKUP(E24,Tipo_Demanda,Listas!$A$2:$A$3,-1)</f>
        <v>-1</v>
      </c>
      <c r="E24" s="24"/>
      <c r="F24" s="23"/>
      <c r="G24" s="23"/>
      <c r="H24" s="23"/>
    </row>
    <row r="25" spans="1:8" x14ac:dyDescent="0.3">
      <c r="A25" s="27">
        <f>_xlfn.XLOOKUP(Tabla22[[#This Row],[Sector de Consumo]],Listas!$C$8:$C$16,Listas!$D$8:$D$16,-1)</f>
        <v>-1</v>
      </c>
      <c r="B25" s="27">
        <f>_xlfn.XLOOKUP(E25,Tipo_Demanda,Listas!$A$2:$A$3,-1)</f>
        <v>-1</v>
      </c>
      <c r="E25" s="24"/>
      <c r="F25" s="23"/>
      <c r="G25" s="23"/>
      <c r="H25" s="23"/>
    </row>
    <row r="26" spans="1:8" x14ac:dyDescent="0.3">
      <c r="A26" s="27">
        <f>_xlfn.XLOOKUP(Tabla22[[#This Row],[Sector de Consumo]],Listas!$C$8:$C$16,Listas!$D$8:$D$16,-1)</f>
        <v>-1</v>
      </c>
      <c r="B26" s="27">
        <f>_xlfn.XLOOKUP(E26,Tipo_Demanda,Listas!$A$2:$A$3,-1)</f>
        <v>-1</v>
      </c>
      <c r="E26" s="24"/>
      <c r="F26" s="23"/>
      <c r="G26" s="23"/>
      <c r="H26" s="23"/>
    </row>
    <row r="27" spans="1:8" x14ac:dyDescent="0.3">
      <c r="A27" s="27">
        <f>_xlfn.XLOOKUP(Tabla22[[#This Row],[Sector de Consumo]],Listas!$C$8:$C$16,Listas!$D$8:$D$16,-1)</f>
        <v>-1</v>
      </c>
      <c r="B27" s="27">
        <f>_xlfn.XLOOKUP(E27,Tipo_Demanda,Listas!$A$2:$A$3,-1)</f>
        <v>-1</v>
      </c>
      <c r="E27" s="24"/>
      <c r="F27" s="23"/>
      <c r="G27" s="23"/>
      <c r="H27" s="23"/>
    </row>
    <row r="28" spans="1:8" x14ac:dyDescent="0.3">
      <c r="A28" s="27">
        <f>_xlfn.XLOOKUP(Tabla22[[#This Row],[Sector de Consumo]],Listas!$C$8:$C$16,Listas!$D$8:$D$16,-1)</f>
        <v>-1</v>
      </c>
      <c r="B28" s="27">
        <f>_xlfn.XLOOKUP(E28,Tipo_Demanda,Listas!$A$2:$A$3,-1)</f>
        <v>-1</v>
      </c>
      <c r="E28" s="24"/>
      <c r="F28" s="23"/>
      <c r="G28" s="23"/>
      <c r="H28" s="23"/>
    </row>
    <row r="29" spans="1:8" x14ac:dyDescent="0.3">
      <c r="A29" s="27">
        <f>_xlfn.XLOOKUP(Tabla22[[#This Row],[Sector de Consumo]],Listas!$C$8:$C$16,Listas!$D$8:$D$16,-1)</f>
        <v>-1</v>
      </c>
      <c r="B29" s="27">
        <f>_xlfn.XLOOKUP(E29,Tipo_Demanda,Listas!$A$2:$A$3,-1)</f>
        <v>-1</v>
      </c>
      <c r="E29" s="24"/>
      <c r="F29" s="23"/>
      <c r="G29" s="23"/>
      <c r="H29" s="23"/>
    </row>
    <row r="30" spans="1:8" x14ac:dyDescent="0.3">
      <c r="A30" s="27">
        <f>_xlfn.XLOOKUP(Tabla22[[#This Row],[Sector de Consumo]],Listas!$C$8:$C$16,Listas!$D$8:$D$16,-1)</f>
        <v>-1</v>
      </c>
      <c r="B30" s="27">
        <f>_xlfn.XLOOKUP(E30,Tipo_Demanda,Listas!$A$2:$A$3,-1)</f>
        <v>-1</v>
      </c>
      <c r="E30" s="24"/>
      <c r="F30" s="23"/>
      <c r="G30" s="23"/>
      <c r="H30" s="23"/>
    </row>
    <row r="31" spans="1:8" x14ac:dyDescent="0.3">
      <c r="A31" s="27">
        <f>_xlfn.XLOOKUP(Tabla22[[#This Row],[Sector de Consumo]],Listas!$C$8:$C$16,Listas!$D$8:$D$16,-1)</f>
        <v>-1</v>
      </c>
      <c r="B31" s="27">
        <f>_xlfn.XLOOKUP(E31,Tipo_Demanda,Listas!$A$2:$A$3,-1)</f>
        <v>-1</v>
      </c>
      <c r="E31" s="24"/>
      <c r="F31" s="23"/>
      <c r="G31" s="23"/>
      <c r="H31" s="23"/>
    </row>
    <row r="32" spans="1:8" x14ac:dyDescent="0.3">
      <c r="A32" s="27">
        <f>_xlfn.XLOOKUP(Tabla22[[#This Row],[Sector de Consumo]],Listas!$C$8:$C$16,Listas!$D$8:$D$16,-1)</f>
        <v>-1</v>
      </c>
      <c r="B32" s="27">
        <f>_xlfn.XLOOKUP(E32,Tipo_Demanda,Listas!$A$2:$A$3,-1)</f>
        <v>-1</v>
      </c>
      <c r="E32" s="24"/>
      <c r="F32" s="23"/>
      <c r="G32" s="23"/>
      <c r="H32" s="23"/>
    </row>
    <row r="33" spans="1:8" x14ac:dyDescent="0.3">
      <c r="A33" s="27">
        <f>_xlfn.XLOOKUP(Tabla22[[#This Row],[Sector de Consumo]],Listas!$C$8:$C$16,Listas!$D$8:$D$16,-1)</f>
        <v>-1</v>
      </c>
      <c r="B33" s="27">
        <f>_xlfn.XLOOKUP(E33,Tipo_Demanda,Listas!$A$2:$A$3,-1)</f>
        <v>-1</v>
      </c>
      <c r="E33" s="24"/>
      <c r="F33" s="23"/>
      <c r="G33" s="23"/>
      <c r="H33" s="23"/>
    </row>
    <row r="34" spans="1:8" x14ac:dyDescent="0.3">
      <c r="A34" s="27">
        <f>_xlfn.XLOOKUP(Tabla22[[#This Row],[Sector de Consumo]],Listas!$C$8:$C$16,Listas!$D$8:$D$16,-1)</f>
        <v>-1</v>
      </c>
      <c r="B34" s="27">
        <f>_xlfn.XLOOKUP(E34,Tipo_Demanda,Listas!$A$2:$A$3,-1)</f>
        <v>-1</v>
      </c>
      <c r="E34" s="24"/>
      <c r="F34" s="23"/>
      <c r="G34" s="23"/>
      <c r="H34" s="23"/>
    </row>
    <row r="35" spans="1:8" x14ac:dyDescent="0.3">
      <c r="A35" s="27">
        <f>_xlfn.XLOOKUP(Tabla22[[#This Row],[Sector de Consumo]],Listas!$C$8:$C$16,Listas!$D$8:$D$16,-1)</f>
        <v>-1</v>
      </c>
      <c r="B35" s="27">
        <f>_xlfn.XLOOKUP(E35,Tipo_Demanda,Listas!$A$2:$A$3,-1)</f>
        <v>-1</v>
      </c>
      <c r="E35" s="24"/>
      <c r="F35" s="23"/>
      <c r="G35" s="23"/>
      <c r="H35" s="23"/>
    </row>
    <row r="36" spans="1:8" x14ac:dyDescent="0.3">
      <c r="A36" s="27">
        <f>_xlfn.XLOOKUP(Tabla22[[#This Row],[Sector de Consumo]],Listas!$C$8:$C$16,Listas!$D$8:$D$16,-1)</f>
        <v>-1</v>
      </c>
      <c r="B36" s="27">
        <f>_xlfn.XLOOKUP(E36,Tipo_Demanda,Listas!$A$2:$A$3,-1)</f>
        <v>-1</v>
      </c>
      <c r="E36" s="24"/>
      <c r="F36" s="23"/>
      <c r="G36" s="23"/>
      <c r="H36" s="23"/>
    </row>
    <row r="37" spans="1:8" x14ac:dyDescent="0.3">
      <c r="A37" s="27">
        <f>_xlfn.XLOOKUP(Tabla22[[#This Row],[Sector de Consumo]],Listas!$C$8:$C$16,Listas!$D$8:$D$16,-1)</f>
        <v>-1</v>
      </c>
      <c r="B37" s="27">
        <f>_xlfn.XLOOKUP(E37,Tipo_Demanda,Listas!$A$2:$A$3,-1)</f>
        <v>-1</v>
      </c>
      <c r="E37" s="24"/>
      <c r="F37" s="23"/>
      <c r="G37" s="23"/>
      <c r="H37" s="23"/>
    </row>
    <row r="38" spans="1:8" x14ac:dyDescent="0.3">
      <c r="A38" s="27">
        <f>_xlfn.XLOOKUP(Tabla22[[#This Row],[Sector de Consumo]],Listas!$C$8:$C$16,Listas!$D$8:$D$16,-1)</f>
        <v>-1</v>
      </c>
      <c r="B38" s="27">
        <f>_xlfn.XLOOKUP(E38,Tipo_Demanda,Listas!$A$2:$A$3,-1)</f>
        <v>-1</v>
      </c>
      <c r="E38" s="24"/>
      <c r="F38" s="23"/>
      <c r="G38" s="23"/>
      <c r="H38" s="23"/>
    </row>
    <row r="39" spans="1:8" x14ac:dyDescent="0.3">
      <c r="A39" s="27">
        <f>_xlfn.XLOOKUP(Tabla22[[#This Row],[Sector de Consumo]],Listas!$C$8:$C$16,Listas!$D$8:$D$16,-1)</f>
        <v>-1</v>
      </c>
      <c r="B39" s="27">
        <f>_xlfn.XLOOKUP(E39,Tipo_Demanda,Listas!$A$2:$A$3,-1)</f>
        <v>-1</v>
      </c>
      <c r="E39" s="24"/>
      <c r="F39" s="23"/>
      <c r="G39" s="23"/>
      <c r="H39" s="23"/>
    </row>
    <row r="40" spans="1:8" x14ac:dyDescent="0.3">
      <c r="A40" s="27">
        <f>_xlfn.XLOOKUP(Tabla22[[#This Row],[Sector de Consumo]],Listas!$C$8:$C$16,Listas!$D$8:$D$16,-1)</f>
        <v>-1</v>
      </c>
      <c r="B40" s="27">
        <f>_xlfn.XLOOKUP(E40,Tipo_Demanda,Listas!$A$2:$A$3,-1)</f>
        <v>-1</v>
      </c>
      <c r="E40" s="24"/>
      <c r="F40" s="23"/>
      <c r="G40" s="23"/>
      <c r="H40" s="23"/>
    </row>
    <row r="41" spans="1:8" x14ac:dyDescent="0.3">
      <c r="A41" s="27">
        <f>_xlfn.XLOOKUP(Tabla22[[#This Row],[Sector de Consumo]],Listas!$C$8:$C$16,Listas!$D$8:$D$16,-1)</f>
        <v>-1</v>
      </c>
      <c r="B41" s="27">
        <f>_xlfn.XLOOKUP(E41,Tipo_Demanda,Listas!$A$2:$A$3,-1)</f>
        <v>-1</v>
      </c>
      <c r="E41" s="24"/>
      <c r="F41" s="23"/>
      <c r="G41" s="23"/>
      <c r="H41" s="23"/>
    </row>
    <row r="42" spans="1:8" x14ac:dyDescent="0.3">
      <c r="A42" s="27">
        <f>_xlfn.XLOOKUP(Tabla22[[#This Row],[Sector de Consumo]],Listas!$C$8:$C$16,Listas!$D$8:$D$16,-1)</f>
        <v>-1</v>
      </c>
      <c r="B42" s="27">
        <f>_xlfn.XLOOKUP(E42,Tipo_Demanda,Listas!$A$2:$A$3,-1)</f>
        <v>-1</v>
      </c>
      <c r="E42" s="24"/>
      <c r="F42" s="23"/>
      <c r="G42" s="23"/>
      <c r="H42" s="23"/>
    </row>
    <row r="43" spans="1:8" x14ac:dyDescent="0.3">
      <c r="A43" s="27">
        <f>_xlfn.XLOOKUP(Tabla22[[#This Row],[Sector de Consumo]],Listas!$C$8:$C$16,Listas!$D$8:$D$16,-1)</f>
        <v>-1</v>
      </c>
      <c r="B43" s="27">
        <f>_xlfn.XLOOKUP(E43,Tipo_Demanda,Listas!$A$2:$A$3,-1)</f>
        <v>-1</v>
      </c>
      <c r="E43" s="24"/>
      <c r="F43" s="23"/>
      <c r="G43" s="23"/>
      <c r="H43" s="23"/>
    </row>
    <row r="44" spans="1:8" x14ac:dyDescent="0.3">
      <c r="A44" s="27">
        <f>_xlfn.XLOOKUP(Tabla22[[#This Row],[Sector de Consumo]],Listas!$C$8:$C$16,Listas!$D$8:$D$16,-1)</f>
        <v>-1</v>
      </c>
      <c r="B44" s="27">
        <f>_xlfn.XLOOKUP(E44,Tipo_Demanda,Listas!$A$2:$A$3,-1)</f>
        <v>-1</v>
      </c>
      <c r="E44" s="24"/>
      <c r="F44" s="23"/>
      <c r="G44" s="23"/>
      <c r="H44" s="23"/>
    </row>
    <row r="45" spans="1:8" x14ac:dyDescent="0.3">
      <c r="A45" s="27">
        <f>_xlfn.XLOOKUP(Tabla22[[#This Row],[Sector de Consumo]],Listas!$C$8:$C$16,Listas!$D$8:$D$16,-1)</f>
        <v>-1</v>
      </c>
      <c r="B45" s="27">
        <f>_xlfn.XLOOKUP(E45,Tipo_Demanda,Listas!$A$2:$A$3,-1)</f>
        <v>-1</v>
      </c>
      <c r="E45" s="24"/>
      <c r="F45" s="23"/>
      <c r="G45" s="23"/>
      <c r="H45" s="23"/>
    </row>
    <row r="46" spans="1:8" x14ac:dyDescent="0.3">
      <c r="A46" s="27">
        <f>_xlfn.XLOOKUP(Tabla22[[#This Row],[Sector de Consumo]],Listas!$C$8:$C$16,Listas!$D$8:$D$16,-1)</f>
        <v>-1</v>
      </c>
      <c r="B46" s="27">
        <f>_xlfn.XLOOKUP(E46,Tipo_Demanda,Listas!$A$2:$A$3,-1)</f>
        <v>-1</v>
      </c>
      <c r="E46" s="24"/>
      <c r="F46" s="23"/>
      <c r="G46" s="23"/>
      <c r="H46" s="23"/>
    </row>
    <row r="47" spans="1:8" x14ac:dyDescent="0.3">
      <c r="A47" s="27">
        <f>_xlfn.XLOOKUP(Tabla22[[#This Row],[Sector de Consumo]],Listas!$C$8:$C$16,Listas!$D$8:$D$16,-1)</f>
        <v>-1</v>
      </c>
      <c r="B47" s="27">
        <f>_xlfn.XLOOKUP(E47,Tipo_Demanda,Listas!$A$2:$A$3,-1)</f>
        <v>-1</v>
      </c>
      <c r="E47" s="24"/>
      <c r="F47" s="23"/>
      <c r="G47" s="23"/>
      <c r="H47" s="23"/>
    </row>
    <row r="48" spans="1:8" x14ac:dyDescent="0.3">
      <c r="A48" s="27">
        <f>_xlfn.XLOOKUP(Tabla22[[#This Row],[Sector de Consumo]],Listas!$C$8:$C$16,Listas!$D$8:$D$16,-1)</f>
        <v>-1</v>
      </c>
      <c r="B48" s="27">
        <f>_xlfn.XLOOKUP(E48,Tipo_Demanda,Listas!$A$2:$A$3,-1)</f>
        <v>-1</v>
      </c>
      <c r="E48" s="24"/>
      <c r="F48" s="23"/>
      <c r="G48" s="23"/>
      <c r="H48" s="23"/>
    </row>
    <row r="49" spans="1:18" x14ac:dyDescent="0.3">
      <c r="A49" s="27">
        <f>_xlfn.XLOOKUP(Tabla22[[#This Row],[Sector de Consumo]],Listas!$C$8:$C$16,Listas!$D$8:$D$16,-1)</f>
        <v>-1</v>
      </c>
      <c r="B49" s="27">
        <f>_xlfn.XLOOKUP(E49,Tipo_Demanda,Listas!$A$2:$A$3,-1)</f>
        <v>-1</v>
      </c>
      <c r="E49" s="24"/>
      <c r="F49" s="23"/>
      <c r="G49" s="23"/>
      <c r="H49" s="23"/>
    </row>
    <row r="50" spans="1:18" x14ac:dyDescent="0.3">
      <c r="A50" s="27">
        <f>_xlfn.XLOOKUP(Tabla22[[#This Row],[Sector de Consumo]],Listas!$C$8:$C$16,Listas!$D$8:$D$16,-1)</f>
        <v>-1</v>
      </c>
      <c r="B50" s="27">
        <f>_xlfn.XLOOKUP(E50,Tipo_Demanda,Listas!$A$2:$A$3,-1)</f>
        <v>-1</v>
      </c>
      <c r="E50" s="24"/>
      <c r="F50" s="23"/>
      <c r="G50" s="23"/>
      <c r="H50" s="23"/>
    </row>
    <row r="51" spans="1:18" x14ac:dyDescent="0.3">
      <c r="A51" s="27">
        <f>_xlfn.XLOOKUP(Tabla22[[#This Row],[Sector de Consumo]],Listas!$C$8:$C$16,Listas!$D$8:$D$16,-1)</f>
        <v>-1</v>
      </c>
      <c r="B51" s="27">
        <f>_xlfn.XLOOKUP(E51,Tipo_Demanda,Listas!$A$2:$A$3,-1)</f>
        <v>-1</v>
      </c>
      <c r="E51" s="24"/>
      <c r="F51" s="23"/>
      <c r="G51" s="23"/>
      <c r="H51" s="23"/>
    </row>
    <row r="52" spans="1:18" x14ac:dyDescent="0.3">
      <c r="E52" s="24" t="s">
        <v>20</v>
      </c>
      <c r="F52" s="23"/>
      <c r="G52" s="23"/>
      <c r="H52" s="23"/>
      <c r="I52" s="18">
        <f>SUBTOTAL(109,Tabla22[Trimestre 3])</f>
        <v>0</v>
      </c>
      <c r="J52" s="18">
        <f>SUBTOTAL(109,Tabla22[Trimestre 4])</f>
        <v>0</v>
      </c>
      <c r="K52" s="18">
        <f>SUBTOTAL(109,Tabla22[Trimestre 5])</f>
        <v>0</v>
      </c>
      <c r="L52" s="18">
        <f>SUBTOTAL(109,Tabla22[Trimestre 6])</f>
        <v>0</v>
      </c>
      <c r="M52" s="18">
        <f>SUBTOTAL(109,Tabla22[Trimestre 7])</f>
        <v>0</v>
      </c>
      <c r="N52" s="18">
        <f>SUBTOTAL(109,Tabla22[Trimestre 8])</f>
        <v>0</v>
      </c>
      <c r="O52" s="18">
        <f>SUBTOTAL(109,Tabla22[Trimestre 9])</f>
        <v>0</v>
      </c>
      <c r="P52" s="18">
        <f>SUBTOTAL(109,Tabla22[Trimestre 10])</f>
        <v>0</v>
      </c>
      <c r="Q52" s="18">
        <f>SUBTOTAL(109,Tabla22[Trimestre 11])</f>
        <v>0</v>
      </c>
      <c r="R52" s="18">
        <f>SUBTOTAL(109,Tabla22[Trimestre 12])</f>
        <v>0</v>
      </c>
    </row>
  </sheetData>
  <mergeCells count="1">
    <mergeCell ref="G11:H11"/>
  </mergeCells>
  <dataValidations count="5">
    <dataValidation type="list" allowBlank="1" showInputMessage="1" showErrorMessage="1" sqref="G16:G51" xr:uid="{0CC960BB-10AA-41D1-96AB-401DB87CE7C8}">
      <formula1>INDIRECT(A16)</formula1>
    </dataValidation>
    <dataValidation type="list" allowBlank="1" showInputMessage="1" showErrorMessage="1" sqref="H16:H51" xr:uid="{05E34400-27AC-4342-9AA6-047F30A1999F}">
      <formula1>PE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I16:R51" xr:uid="{F00C1C43-88B9-42AC-AD1E-2712D569D1E0}">
      <formula1>0</formula1>
      <formula2>100000</formula2>
    </dataValidation>
    <dataValidation type="list" allowBlank="1" showInputMessage="1" showErrorMessage="1" sqref="F16:F51" xr:uid="{DE993194-5DD8-4BCD-82C7-64B450F703F7}">
      <formula1>INDIRECT(B16)</formula1>
    </dataValidation>
    <dataValidation type="list" allowBlank="1" showInputMessage="1" showErrorMessage="1" sqref="E16:E51" xr:uid="{084C8AC4-A71C-4F12-BF48-5B1AF06089A6}">
      <formula1>Tipo_Demanda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414160-EAAC-4DA3-AEB1-B5F731E9310D}">
          <x14:formula1>
            <xm:f>Tablas!$AS$8:$AS$451</xm:f>
          </x14:formula1>
          <xm:sqref>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B2A2-9973-4441-BA0C-9145F0291952}">
  <dimension ref="A2:N50"/>
  <sheetViews>
    <sheetView showGridLines="0" showRowColHeaders="0" topLeftCell="D1" zoomScale="85" zoomScaleNormal="85" workbookViewId="0">
      <selection activeCell="H14" sqref="H14"/>
    </sheetView>
  </sheetViews>
  <sheetFormatPr baseColWidth="10" defaultColWidth="11.453125" defaultRowHeight="12" x14ac:dyDescent="0.3"/>
  <cols>
    <col min="1" max="3" width="0" style="18" hidden="1" customWidth="1"/>
    <col min="4" max="4" width="2.26953125" style="18" customWidth="1"/>
    <col min="5" max="6" width="20.1796875" style="18" customWidth="1"/>
    <col min="7" max="8" width="25.54296875" style="18" customWidth="1"/>
    <col min="9" max="9" width="19.453125" style="18" customWidth="1"/>
    <col min="10" max="11" width="19.453125" style="18" bestFit="1" customWidth="1"/>
    <col min="12" max="12" width="17.1796875" style="18" customWidth="1"/>
    <col min="13" max="13" width="15" style="18" customWidth="1"/>
    <col min="14" max="14" width="16.81640625" style="18" customWidth="1"/>
    <col min="15" max="16384" width="11.453125" style="18"/>
  </cols>
  <sheetData>
    <row r="2" spans="1:14" ht="26" x14ac:dyDescent="0.6">
      <c r="E2" s="43" t="s">
        <v>21</v>
      </c>
      <c r="F2" s="44"/>
      <c r="G2" s="44"/>
      <c r="H2" s="44"/>
      <c r="I2" s="44"/>
      <c r="J2" s="44"/>
    </row>
    <row r="3" spans="1:14" ht="15.5" x14ac:dyDescent="0.35">
      <c r="E3" s="30" t="s">
        <v>22</v>
      </c>
    </row>
    <row r="4" spans="1:14" hidden="1" x14ac:dyDescent="0.3"/>
    <row r="6" spans="1:14" ht="15.5" x14ac:dyDescent="0.35">
      <c r="E6" s="48" t="s">
        <v>12</v>
      </c>
      <c r="F6" s="44"/>
      <c r="G6" s="44"/>
      <c r="H6" s="44"/>
    </row>
    <row r="8" spans="1:14" ht="14.5" x14ac:dyDescent="0.35">
      <c r="E8" t="s">
        <v>23</v>
      </c>
    </row>
    <row r="9" spans="1:14" ht="14.5" x14ac:dyDescent="0.35">
      <c r="E9"/>
    </row>
    <row r="10" spans="1:14" ht="31" customHeight="1" x14ac:dyDescent="0.6">
      <c r="E10" s="25" t="s">
        <v>14</v>
      </c>
      <c r="G10" s="49"/>
      <c r="H10" s="49"/>
    </row>
    <row r="11" spans="1:14" x14ac:dyDescent="0.3">
      <c r="L11" s="22"/>
    </row>
    <row r="12" spans="1:14" ht="14.5" x14ac:dyDescent="0.35">
      <c r="E12" s="12" t="s">
        <v>24</v>
      </c>
      <c r="I12" s="26"/>
      <c r="J12" s="26"/>
      <c r="K12" s="26"/>
    </row>
    <row r="13" spans="1:14" x14ac:dyDescent="0.3">
      <c r="E13" s="20" t="s">
        <v>16</v>
      </c>
      <c r="F13" s="20" t="s">
        <v>17</v>
      </c>
      <c r="G13" s="20" t="s">
        <v>18</v>
      </c>
      <c r="H13" s="20" t="s">
        <v>19</v>
      </c>
      <c r="I13" s="21" t="s">
        <v>25</v>
      </c>
      <c r="J13" s="21" t="s">
        <v>26</v>
      </c>
      <c r="K13" s="21" t="s">
        <v>27</v>
      </c>
      <c r="L13" s="21" t="s">
        <v>28</v>
      </c>
      <c r="M13" s="21" t="s">
        <v>29</v>
      </c>
      <c r="N13" s="21" t="s">
        <v>30</v>
      </c>
    </row>
    <row r="14" spans="1:14" x14ac:dyDescent="0.3">
      <c r="A14" s="27">
        <f>_xlfn.XLOOKUP(Tabla224[[#This Row],[Sector de Consumo]],Listas!$C$8:$C$16,Listas!$D$8:$D$16,-1)</f>
        <v>-1</v>
      </c>
      <c r="B14" s="27">
        <f>_xlfn.XLOOKUP(E14,Tipo_Demanda,Listas!$A$2:$A$3,-1)</f>
        <v>-1</v>
      </c>
      <c r="E14" s="22"/>
      <c r="F14" s="22"/>
      <c r="G14" s="23"/>
      <c r="H14" s="23"/>
      <c r="L14" s="32"/>
      <c r="M14" s="32"/>
      <c r="N14" s="32"/>
    </row>
    <row r="15" spans="1:14" x14ac:dyDescent="0.3">
      <c r="A15" s="27">
        <f>_xlfn.XLOOKUP(Tabla224[[#This Row],[Sector de Consumo]],Listas!$C$8:$C$16,Listas!$D$8:$D$16,-1)</f>
        <v>-1</v>
      </c>
      <c r="B15" s="27">
        <f>_xlfn.XLOOKUP(E15,Tipo_Demanda,Listas!$A$2:$A$3,-1)</f>
        <v>-1</v>
      </c>
      <c r="E15" s="22"/>
      <c r="F15" s="22"/>
      <c r="G15" s="23"/>
      <c r="H15" s="23"/>
      <c r="L15" s="32"/>
      <c r="M15" s="32"/>
      <c r="N15" s="32"/>
    </row>
    <row r="16" spans="1:14" x14ac:dyDescent="0.3">
      <c r="A16" s="27">
        <f>_xlfn.XLOOKUP(Tabla224[[#This Row],[Sector de Consumo]],Listas!$C$8:$C$16,Listas!$D$8:$D$16,-1)</f>
        <v>-1</v>
      </c>
      <c r="B16" s="27">
        <f>_xlfn.XLOOKUP(E16,Tipo_Demanda,Listas!$A$2:$A$3,-1)</f>
        <v>-1</v>
      </c>
      <c r="E16" s="22"/>
      <c r="F16" s="22"/>
      <c r="G16" s="23"/>
      <c r="H16" s="23"/>
      <c r="L16" s="32"/>
      <c r="M16" s="32"/>
      <c r="N16" s="32"/>
    </row>
    <row r="17" spans="1:14" x14ac:dyDescent="0.3">
      <c r="A17" s="27">
        <f>_xlfn.XLOOKUP(Tabla224[[#This Row],[Sector de Consumo]],Listas!$C$8:$C$16,Listas!$D$8:$D$16,-1)</f>
        <v>-1</v>
      </c>
      <c r="B17" s="27">
        <f>_xlfn.XLOOKUP(E17,Tipo_Demanda,Listas!$A$2:$A$3,-1)</f>
        <v>-1</v>
      </c>
      <c r="E17" s="24"/>
      <c r="F17" s="23"/>
      <c r="G17" s="23"/>
      <c r="H17" s="23"/>
      <c r="L17" s="32"/>
      <c r="M17" s="32"/>
      <c r="N17" s="32"/>
    </row>
    <row r="18" spans="1:14" x14ac:dyDescent="0.3">
      <c r="A18" s="27">
        <f>_xlfn.XLOOKUP(Tabla224[[#This Row],[Sector de Consumo]],Listas!$C$8:$C$16,Listas!$D$8:$D$16,-1)</f>
        <v>-1</v>
      </c>
      <c r="B18" s="27">
        <f>_xlfn.XLOOKUP(E18,Tipo_Demanda,Listas!$A$2:$A$3,-1)</f>
        <v>-1</v>
      </c>
      <c r="E18" s="24"/>
      <c r="F18" s="23"/>
      <c r="G18" s="23"/>
      <c r="H18" s="23"/>
      <c r="L18" s="32"/>
      <c r="M18" s="32"/>
      <c r="N18" s="32"/>
    </row>
    <row r="19" spans="1:14" x14ac:dyDescent="0.3">
      <c r="A19" s="27">
        <f>_xlfn.XLOOKUP(Tabla224[[#This Row],[Sector de Consumo]],Listas!$C$8:$C$16,Listas!$D$8:$D$16,-1)</f>
        <v>-1</v>
      </c>
      <c r="B19" s="27">
        <f>_xlfn.XLOOKUP(E19,Tipo_Demanda,Listas!$A$2:$A$3,-1)</f>
        <v>-1</v>
      </c>
      <c r="E19" s="24"/>
      <c r="F19" s="23"/>
      <c r="G19" s="23"/>
      <c r="H19" s="23"/>
      <c r="L19" s="32"/>
      <c r="M19" s="32"/>
      <c r="N19" s="32"/>
    </row>
    <row r="20" spans="1:14" x14ac:dyDescent="0.3">
      <c r="A20" s="27">
        <f>_xlfn.XLOOKUP(Tabla224[[#This Row],[Sector de Consumo]],Listas!$C$8:$C$16,Listas!$D$8:$D$16,-1)</f>
        <v>-1</v>
      </c>
      <c r="B20" s="27">
        <f>_xlfn.XLOOKUP(E20,Tipo_Demanda,Listas!$A$2:$A$3,-1)</f>
        <v>-1</v>
      </c>
      <c r="E20" s="24"/>
      <c r="F20" s="23"/>
      <c r="G20" s="23"/>
      <c r="H20" s="23"/>
      <c r="L20" s="32"/>
      <c r="M20" s="32"/>
      <c r="N20" s="32"/>
    </row>
    <row r="21" spans="1:14" x14ac:dyDescent="0.3">
      <c r="A21" s="27">
        <f>_xlfn.XLOOKUP(Tabla224[[#This Row],[Sector de Consumo]],Listas!$C$8:$C$16,Listas!$D$8:$D$16,-1)</f>
        <v>-1</v>
      </c>
      <c r="B21" s="27">
        <f>_xlfn.XLOOKUP(E21,Tipo_Demanda,Listas!$A$2:$A$3,-1)</f>
        <v>-1</v>
      </c>
      <c r="E21" s="24"/>
      <c r="F21" s="23"/>
      <c r="G21" s="23"/>
      <c r="H21" s="23"/>
      <c r="L21" s="32"/>
      <c r="M21" s="32"/>
      <c r="N21" s="32"/>
    </row>
    <row r="22" spans="1:14" x14ac:dyDescent="0.3">
      <c r="A22" s="27">
        <f>_xlfn.XLOOKUP(Tabla224[[#This Row],[Sector de Consumo]],Listas!$C$8:$C$16,Listas!$D$8:$D$16,-1)</f>
        <v>-1</v>
      </c>
      <c r="B22" s="27">
        <f>_xlfn.XLOOKUP(E22,Tipo_Demanda,Listas!$A$2:$A$3,-1)</f>
        <v>-1</v>
      </c>
      <c r="E22" s="24"/>
      <c r="F22" s="23"/>
      <c r="G22" s="23"/>
      <c r="H22" s="23"/>
      <c r="L22" s="32"/>
      <c r="M22" s="32"/>
      <c r="N22" s="32"/>
    </row>
    <row r="23" spans="1:14" x14ac:dyDescent="0.3">
      <c r="A23" s="27">
        <f>_xlfn.XLOOKUP(Tabla224[[#This Row],[Sector de Consumo]],Listas!$C$8:$C$16,Listas!$D$8:$D$16,-1)</f>
        <v>-1</v>
      </c>
      <c r="B23" s="27">
        <f>_xlfn.XLOOKUP(E23,Tipo_Demanda,Listas!$A$2:$A$3,-1)</f>
        <v>-1</v>
      </c>
      <c r="E23" s="24"/>
      <c r="F23" s="23"/>
      <c r="G23" s="23"/>
      <c r="H23" s="23"/>
      <c r="L23" s="32"/>
      <c r="M23" s="32"/>
      <c r="N23" s="32"/>
    </row>
    <row r="24" spans="1:14" x14ac:dyDescent="0.3">
      <c r="A24" s="27">
        <f>_xlfn.XLOOKUP(Tabla224[[#This Row],[Sector de Consumo]],Listas!$C$8:$C$16,Listas!$D$8:$D$16,-1)</f>
        <v>-1</v>
      </c>
      <c r="B24" s="27">
        <f>_xlfn.XLOOKUP(E24,Tipo_Demanda,Listas!$A$2:$A$3,-1)</f>
        <v>-1</v>
      </c>
      <c r="E24" s="24"/>
      <c r="F24" s="23"/>
      <c r="G24" s="23"/>
      <c r="H24" s="23"/>
      <c r="L24" s="32"/>
      <c r="M24" s="32"/>
      <c r="N24" s="32"/>
    </row>
    <row r="25" spans="1:14" x14ac:dyDescent="0.3">
      <c r="A25" s="27">
        <f>_xlfn.XLOOKUP(Tabla224[[#This Row],[Sector de Consumo]],Listas!$C$8:$C$16,Listas!$D$8:$D$16,-1)</f>
        <v>-1</v>
      </c>
      <c r="B25" s="27">
        <f>_xlfn.XLOOKUP(E25,Tipo_Demanda,Listas!$A$2:$A$3,-1)</f>
        <v>-1</v>
      </c>
      <c r="E25" s="24"/>
      <c r="F25" s="23"/>
      <c r="G25" s="23"/>
      <c r="H25" s="23"/>
      <c r="L25" s="32"/>
      <c r="M25" s="32"/>
      <c r="N25" s="32"/>
    </row>
    <row r="26" spans="1:14" x14ac:dyDescent="0.3">
      <c r="A26" s="27">
        <f>_xlfn.XLOOKUP(Tabla224[[#This Row],[Sector de Consumo]],Listas!$C$8:$C$16,Listas!$D$8:$D$16,-1)</f>
        <v>-1</v>
      </c>
      <c r="B26" s="27">
        <f>_xlfn.XLOOKUP(E26,Tipo_Demanda,Listas!$A$2:$A$3,-1)</f>
        <v>-1</v>
      </c>
      <c r="E26" s="24"/>
      <c r="F26" s="23"/>
      <c r="G26" s="23"/>
      <c r="H26" s="23"/>
      <c r="L26" s="32"/>
      <c r="M26" s="32"/>
      <c r="N26" s="32"/>
    </row>
    <row r="27" spans="1:14" x14ac:dyDescent="0.3">
      <c r="A27" s="27">
        <f>_xlfn.XLOOKUP(Tabla224[[#This Row],[Sector de Consumo]],Listas!$C$8:$C$16,Listas!$D$8:$D$16,-1)</f>
        <v>-1</v>
      </c>
      <c r="B27" s="27">
        <f>_xlfn.XLOOKUP(E27,Tipo_Demanda,Listas!$A$2:$A$3,-1)</f>
        <v>-1</v>
      </c>
      <c r="E27" s="24"/>
      <c r="F27" s="23"/>
      <c r="G27" s="23"/>
      <c r="H27" s="23"/>
      <c r="L27" s="32"/>
      <c r="M27" s="32"/>
      <c r="N27" s="32"/>
    </row>
    <row r="28" spans="1:14" x14ac:dyDescent="0.3">
      <c r="A28" s="27">
        <f>_xlfn.XLOOKUP(Tabla224[[#This Row],[Sector de Consumo]],Listas!$C$8:$C$16,Listas!$D$8:$D$16,-1)</f>
        <v>-1</v>
      </c>
      <c r="B28" s="27">
        <f>_xlfn.XLOOKUP(E28,Tipo_Demanda,Listas!$A$2:$A$3,-1)</f>
        <v>-1</v>
      </c>
      <c r="E28" s="24"/>
      <c r="F28" s="23"/>
      <c r="G28" s="23"/>
      <c r="H28" s="23"/>
      <c r="L28" s="32"/>
      <c r="M28" s="32"/>
      <c r="N28" s="32"/>
    </row>
    <row r="29" spans="1:14" x14ac:dyDescent="0.3">
      <c r="A29" s="27">
        <f>_xlfn.XLOOKUP(Tabla224[[#This Row],[Sector de Consumo]],Listas!$C$8:$C$16,Listas!$D$8:$D$16,-1)</f>
        <v>-1</v>
      </c>
      <c r="B29" s="27">
        <f>_xlfn.XLOOKUP(E29,Tipo_Demanda,Listas!$A$2:$A$3,-1)</f>
        <v>-1</v>
      </c>
      <c r="E29" s="24"/>
      <c r="F29" s="23"/>
      <c r="G29" s="23"/>
      <c r="H29" s="23"/>
      <c r="L29" s="32"/>
      <c r="M29" s="32"/>
      <c r="N29" s="32"/>
    </row>
    <row r="30" spans="1:14" x14ac:dyDescent="0.3">
      <c r="A30" s="27">
        <f>_xlfn.XLOOKUP(Tabla224[[#This Row],[Sector de Consumo]],Listas!$C$8:$C$16,Listas!$D$8:$D$16,-1)</f>
        <v>-1</v>
      </c>
      <c r="B30" s="27">
        <f>_xlfn.XLOOKUP(E30,Tipo_Demanda,Listas!$A$2:$A$3,-1)</f>
        <v>-1</v>
      </c>
      <c r="E30" s="24"/>
      <c r="F30" s="23"/>
      <c r="G30" s="23"/>
      <c r="H30" s="23"/>
      <c r="L30" s="32"/>
      <c r="M30" s="32"/>
      <c r="N30" s="32"/>
    </row>
    <row r="31" spans="1:14" x14ac:dyDescent="0.3">
      <c r="A31" s="27">
        <f>_xlfn.XLOOKUP(Tabla224[[#This Row],[Sector de Consumo]],Listas!$C$8:$C$16,Listas!$D$8:$D$16,-1)</f>
        <v>-1</v>
      </c>
      <c r="B31" s="27">
        <f>_xlfn.XLOOKUP(E31,Tipo_Demanda,Listas!$A$2:$A$3,-1)</f>
        <v>-1</v>
      </c>
      <c r="E31" s="24"/>
      <c r="F31" s="23"/>
      <c r="G31" s="23"/>
      <c r="H31" s="23"/>
      <c r="L31" s="32"/>
      <c r="M31" s="32"/>
      <c r="N31" s="32"/>
    </row>
    <row r="32" spans="1:14" x14ac:dyDescent="0.3">
      <c r="A32" s="27">
        <f>_xlfn.XLOOKUP(Tabla224[[#This Row],[Sector de Consumo]],Listas!$C$8:$C$16,Listas!$D$8:$D$16,-1)</f>
        <v>-1</v>
      </c>
      <c r="B32" s="27">
        <f>_xlfn.XLOOKUP(E32,Tipo_Demanda,Listas!$A$2:$A$3,-1)</f>
        <v>-1</v>
      </c>
      <c r="E32" s="24"/>
      <c r="F32" s="23"/>
      <c r="G32" s="23"/>
      <c r="H32" s="23"/>
      <c r="L32" s="32"/>
      <c r="M32" s="32"/>
      <c r="N32" s="32"/>
    </row>
    <row r="33" spans="1:14" x14ac:dyDescent="0.3">
      <c r="A33" s="27">
        <f>_xlfn.XLOOKUP(Tabla224[[#This Row],[Sector de Consumo]],Listas!$C$8:$C$16,Listas!$D$8:$D$16,-1)</f>
        <v>-1</v>
      </c>
      <c r="B33" s="27">
        <f>_xlfn.XLOOKUP(E33,Tipo_Demanda,Listas!$A$2:$A$3,-1)</f>
        <v>-1</v>
      </c>
      <c r="E33" s="24"/>
      <c r="F33" s="23"/>
      <c r="G33" s="23"/>
      <c r="H33" s="23"/>
      <c r="L33" s="32"/>
      <c r="M33" s="32"/>
      <c r="N33" s="32"/>
    </row>
    <row r="34" spans="1:14" x14ac:dyDescent="0.3">
      <c r="A34" s="27">
        <f>_xlfn.XLOOKUP(Tabla224[[#This Row],[Sector de Consumo]],Listas!$C$8:$C$16,Listas!$D$8:$D$16,-1)</f>
        <v>-1</v>
      </c>
      <c r="B34" s="27">
        <f>_xlfn.XLOOKUP(E34,Tipo_Demanda,Listas!$A$2:$A$3,-1)</f>
        <v>-1</v>
      </c>
      <c r="E34" s="24"/>
      <c r="F34" s="23"/>
      <c r="G34" s="23"/>
      <c r="H34" s="23"/>
      <c r="L34" s="32"/>
      <c r="M34" s="32"/>
      <c r="N34" s="32"/>
    </row>
    <row r="35" spans="1:14" x14ac:dyDescent="0.3">
      <c r="A35" s="27">
        <f>_xlfn.XLOOKUP(Tabla224[[#This Row],[Sector de Consumo]],Listas!$C$8:$C$16,Listas!$D$8:$D$16,-1)</f>
        <v>-1</v>
      </c>
      <c r="B35" s="27">
        <f>_xlfn.XLOOKUP(E35,Tipo_Demanda,Listas!$A$2:$A$3,-1)</f>
        <v>-1</v>
      </c>
      <c r="E35" s="24"/>
      <c r="F35" s="23"/>
      <c r="G35" s="23"/>
      <c r="H35" s="23"/>
      <c r="L35" s="32"/>
      <c r="M35" s="32"/>
      <c r="N35" s="32"/>
    </row>
    <row r="36" spans="1:14" x14ac:dyDescent="0.3">
      <c r="A36" s="27">
        <f>_xlfn.XLOOKUP(Tabla224[[#This Row],[Sector de Consumo]],Listas!$C$8:$C$16,Listas!$D$8:$D$16,-1)</f>
        <v>-1</v>
      </c>
      <c r="B36" s="27">
        <f>_xlfn.XLOOKUP(E36,Tipo_Demanda,Listas!$A$2:$A$3,-1)</f>
        <v>-1</v>
      </c>
      <c r="E36" s="24"/>
      <c r="F36" s="23"/>
      <c r="G36" s="23"/>
      <c r="H36" s="23"/>
      <c r="L36" s="32"/>
      <c r="M36" s="32"/>
      <c r="N36" s="32"/>
    </row>
    <row r="37" spans="1:14" x14ac:dyDescent="0.3">
      <c r="A37" s="27">
        <f>_xlfn.XLOOKUP(Tabla224[[#This Row],[Sector de Consumo]],Listas!$C$8:$C$16,Listas!$D$8:$D$16,-1)</f>
        <v>-1</v>
      </c>
      <c r="B37" s="27">
        <f>_xlfn.XLOOKUP(E37,Tipo_Demanda,Listas!$A$2:$A$3,-1)</f>
        <v>-1</v>
      </c>
      <c r="E37" s="24"/>
      <c r="F37" s="23"/>
      <c r="G37" s="23"/>
      <c r="H37" s="23"/>
      <c r="L37" s="32"/>
      <c r="M37" s="32"/>
      <c r="N37" s="32"/>
    </row>
    <row r="38" spans="1:14" x14ac:dyDescent="0.3">
      <c r="A38" s="27">
        <f>_xlfn.XLOOKUP(Tabla224[[#This Row],[Sector de Consumo]],Listas!$C$8:$C$16,Listas!$D$8:$D$16,-1)</f>
        <v>-1</v>
      </c>
      <c r="B38" s="27">
        <f>_xlfn.XLOOKUP(E38,Tipo_Demanda,Listas!$A$2:$A$3,-1)</f>
        <v>-1</v>
      </c>
      <c r="E38" s="24"/>
      <c r="F38" s="23"/>
      <c r="G38" s="23"/>
      <c r="H38" s="23"/>
      <c r="L38" s="32"/>
      <c r="M38" s="32"/>
      <c r="N38" s="32"/>
    </row>
    <row r="39" spans="1:14" x14ac:dyDescent="0.3">
      <c r="A39" s="27">
        <f>_xlfn.XLOOKUP(Tabla224[[#This Row],[Sector de Consumo]],Listas!$C$8:$C$16,Listas!$D$8:$D$16,-1)</f>
        <v>-1</v>
      </c>
      <c r="B39" s="27">
        <f>_xlfn.XLOOKUP(E39,Tipo_Demanda,Listas!$A$2:$A$3,-1)</f>
        <v>-1</v>
      </c>
      <c r="E39" s="24"/>
      <c r="F39" s="23"/>
      <c r="G39" s="23"/>
      <c r="H39" s="23"/>
      <c r="L39" s="32"/>
      <c r="M39" s="32"/>
      <c r="N39" s="32"/>
    </row>
    <row r="40" spans="1:14" x14ac:dyDescent="0.3">
      <c r="A40" s="27">
        <f>_xlfn.XLOOKUP(Tabla224[[#This Row],[Sector de Consumo]],Listas!$C$8:$C$16,Listas!$D$8:$D$16,-1)</f>
        <v>-1</v>
      </c>
      <c r="B40" s="27">
        <f>_xlfn.XLOOKUP(E40,Tipo_Demanda,Listas!$A$2:$A$3,-1)</f>
        <v>-1</v>
      </c>
      <c r="E40" s="24"/>
      <c r="F40" s="23"/>
      <c r="G40" s="23"/>
      <c r="H40" s="23"/>
      <c r="L40" s="32"/>
      <c r="M40" s="32"/>
      <c r="N40" s="32"/>
    </row>
    <row r="41" spans="1:14" x14ac:dyDescent="0.3">
      <c r="A41" s="27">
        <f>_xlfn.XLOOKUP(Tabla224[[#This Row],[Sector de Consumo]],Listas!$C$8:$C$16,Listas!$D$8:$D$16,-1)</f>
        <v>-1</v>
      </c>
      <c r="B41" s="27">
        <f>_xlfn.XLOOKUP(E41,Tipo_Demanda,Listas!$A$2:$A$3,-1)</f>
        <v>-1</v>
      </c>
      <c r="E41" s="24"/>
      <c r="F41" s="23"/>
      <c r="G41" s="23"/>
      <c r="H41" s="23"/>
      <c r="L41" s="32"/>
      <c r="M41" s="32"/>
      <c r="N41" s="32"/>
    </row>
    <row r="42" spans="1:14" x14ac:dyDescent="0.3">
      <c r="A42" s="27">
        <f>_xlfn.XLOOKUP(Tabla224[[#This Row],[Sector de Consumo]],Listas!$C$8:$C$16,Listas!$D$8:$D$16,-1)</f>
        <v>-1</v>
      </c>
      <c r="B42" s="27">
        <f>_xlfn.XLOOKUP(E42,Tipo_Demanda,Listas!$A$2:$A$3,-1)</f>
        <v>-1</v>
      </c>
      <c r="E42" s="24"/>
      <c r="F42" s="23"/>
      <c r="G42" s="23"/>
      <c r="H42" s="23"/>
      <c r="L42" s="32"/>
      <c r="M42" s="32"/>
      <c r="N42" s="32"/>
    </row>
    <row r="43" spans="1:14" x14ac:dyDescent="0.3">
      <c r="A43" s="27">
        <f>_xlfn.XLOOKUP(Tabla224[[#This Row],[Sector de Consumo]],Listas!$C$8:$C$16,Listas!$D$8:$D$16,-1)</f>
        <v>-1</v>
      </c>
      <c r="B43" s="27">
        <f>_xlfn.XLOOKUP(E43,Tipo_Demanda,Listas!$A$2:$A$3,-1)</f>
        <v>-1</v>
      </c>
      <c r="E43" s="24"/>
      <c r="F43" s="23"/>
      <c r="G43" s="23"/>
      <c r="H43" s="23"/>
      <c r="L43" s="32"/>
      <c r="M43" s="32"/>
      <c r="N43" s="32"/>
    </row>
    <row r="44" spans="1:14" x14ac:dyDescent="0.3">
      <c r="A44" s="27">
        <f>_xlfn.XLOOKUP(Tabla224[[#This Row],[Sector de Consumo]],Listas!$C$8:$C$16,Listas!$D$8:$D$16,-1)</f>
        <v>-1</v>
      </c>
      <c r="B44" s="27">
        <f>_xlfn.XLOOKUP(E44,Tipo_Demanda,Listas!$A$2:$A$3,-1)</f>
        <v>-1</v>
      </c>
      <c r="E44" s="24"/>
      <c r="F44" s="23"/>
      <c r="G44" s="23"/>
      <c r="H44" s="23"/>
      <c r="L44" s="32"/>
      <c r="M44" s="32"/>
      <c r="N44" s="32"/>
    </row>
    <row r="45" spans="1:14" x14ac:dyDescent="0.3">
      <c r="A45" s="27">
        <f>_xlfn.XLOOKUP(Tabla224[[#This Row],[Sector de Consumo]],Listas!$C$8:$C$16,Listas!$D$8:$D$16,-1)</f>
        <v>-1</v>
      </c>
      <c r="B45" s="27">
        <f>_xlfn.XLOOKUP(E45,Tipo_Demanda,Listas!$A$2:$A$3,-1)</f>
        <v>-1</v>
      </c>
      <c r="E45" s="24"/>
      <c r="F45" s="23"/>
      <c r="G45" s="23"/>
      <c r="H45" s="23"/>
      <c r="L45" s="32"/>
      <c r="M45" s="32"/>
      <c r="N45" s="32"/>
    </row>
    <row r="46" spans="1:14" x14ac:dyDescent="0.3">
      <c r="A46" s="27">
        <f>_xlfn.XLOOKUP(Tabla224[[#This Row],[Sector de Consumo]],Listas!$C$8:$C$16,Listas!$D$8:$D$16,-1)</f>
        <v>-1</v>
      </c>
      <c r="B46" s="27">
        <f>_xlfn.XLOOKUP(E46,Tipo_Demanda,Listas!$A$2:$A$3,-1)</f>
        <v>-1</v>
      </c>
      <c r="E46" s="24"/>
      <c r="F46" s="23"/>
      <c r="G46" s="23"/>
      <c r="H46" s="23"/>
      <c r="L46" s="32"/>
      <c r="M46" s="32"/>
      <c r="N46" s="32"/>
    </row>
    <row r="47" spans="1:14" x14ac:dyDescent="0.3">
      <c r="A47" s="27">
        <f>_xlfn.XLOOKUP(Tabla224[[#This Row],[Sector de Consumo]],Listas!$C$8:$C$16,Listas!$D$8:$D$16,-1)</f>
        <v>-1</v>
      </c>
      <c r="B47" s="27">
        <f>_xlfn.XLOOKUP(E47,Tipo_Demanda,Listas!$A$2:$A$3,-1)</f>
        <v>-1</v>
      </c>
      <c r="E47" s="24"/>
      <c r="F47" s="23"/>
      <c r="G47" s="23"/>
      <c r="H47" s="23"/>
      <c r="L47" s="32"/>
      <c r="M47" s="32"/>
      <c r="N47" s="32"/>
    </row>
    <row r="48" spans="1:14" x14ac:dyDescent="0.3">
      <c r="A48" s="27">
        <f>_xlfn.XLOOKUP(Tabla224[[#This Row],[Sector de Consumo]],Listas!$C$8:$C$16,Listas!$D$8:$D$16,-1)</f>
        <v>-1</v>
      </c>
      <c r="B48" s="27">
        <f>_xlfn.XLOOKUP(E48,Tipo_Demanda,Listas!$A$2:$A$3,-1)</f>
        <v>-1</v>
      </c>
      <c r="E48" s="24"/>
      <c r="F48" s="23"/>
      <c r="G48" s="23"/>
      <c r="H48" s="23"/>
      <c r="L48" s="32"/>
      <c r="M48" s="32"/>
      <c r="N48" s="32"/>
    </row>
    <row r="49" spans="1:14" x14ac:dyDescent="0.3">
      <c r="A49" s="27">
        <f>_xlfn.XLOOKUP(Tabla224[[#This Row],[Sector de Consumo]],Listas!$C$8:$C$16,Listas!$D$8:$D$16,-1)</f>
        <v>-1</v>
      </c>
      <c r="B49" s="27">
        <f>_xlfn.XLOOKUP(E49,Tipo_Demanda,Listas!$A$2:$A$3,-1)</f>
        <v>-1</v>
      </c>
      <c r="E49" s="24"/>
      <c r="F49" s="23"/>
      <c r="G49" s="23"/>
      <c r="H49" s="23"/>
      <c r="L49" s="32"/>
      <c r="M49" s="32"/>
      <c r="N49" s="32"/>
    </row>
    <row r="50" spans="1:14" x14ac:dyDescent="0.3">
      <c r="E50" s="24" t="s">
        <v>20</v>
      </c>
      <c r="F50" s="23"/>
      <c r="G50" s="23"/>
      <c r="H50" s="23"/>
      <c r="I50" s="18">
        <f>SUBTOTAL(109,Tabla224[M1 - Diciembre 2025])</f>
        <v>0</v>
      </c>
      <c r="J50" s="18">
        <f>SUBTOTAL(109,Tabla224[M2 - Enero 2026])</f>
        <v>0</v>
      </c>
      <c r="K50" s="18">
        <f>SUBTOTAL(109,Tabla224[M3 - Febrero 2026])</f>
        <v>0</v>
      </c>
      <c r="L50" s="32">
        <f>SUBTOTAL(109,Tabla224[Tipo de Demanda])</f>
        <v>0</v>
      </c>
      <c r="M50" s="32"/>
      <c r="N50" s="32"/>
    </row>
  </sheetData>
  <protectedRanges>
    <protectedRange sqref="E14:N49" name="Rango2"/>
    <protectedRange sqref="G10:H10" name="Rango1"/>
  </protectedRanges>
  <mergeCells count="1">
    <mergeCell ref="G10:H10"/>
  </mergeCells>
  <phoneticPr fontId="4" type="noConversion"/>
  <dataValidations count="5">
    <dataValidation type="list" allowBlank="1" showInputMessage="1" showErrorMessage="1" sqref="E14:E49" xr:uid="{BD523A81-D917-4737-9513-91B869285E34}">
      <formula1>Tipo_Demanda</formula1>
    </dataValidation>
    <dataValidation type="list" allowBlank="1" showInputMessage="1" showErrorMessage="1" sqref="F14:F49" xr:uid="{3143808C-523E-4B45-8434-59CF64EE8FAF}">
      <formula1>INDIRECT(B14)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I14:K49" xr:uid="{4FBE15E8-84FA-4B01-8370-EC45DBEF3A4C}">
      <formula1>0</formula1>
      <formula2>100000</formula2>
    </dataValidation>
    <dataValidation type="list" allowBlank="1" showInputMessage="1" showErrorMessage="1" sqref="H14:H49" xr:uid="{B24B289F-4764-4097-8C36-65604ABD209B}">
      <formula1>PE</formula1>
    </dataValidation>
    <dataValidation type="list" allowBlank="1" showInputMessage="1" showErrorMessage="1" sqref="G14:G49" xr:uid="{CE809070-D268-4F1F-83C4-2FB02A684D57}">
      <formula1>INDIRECT(A14)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8DBF62-88CB-4681-A600-89E2F72FBCC3}">
          <x14:formula1>
            <xm:f>Tablas!$AS$8:$AS$451</xm:f>
          </x14:formula1>
          <xm:sqref>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2E0-D3B9-4734-8B59-056BF94F94F2}">
  <dimension ref="A1:S53"/>
  <sheetViews>
    <sheetView workbookViewId="0">
      <selection activeCell="A3" sqref="A3"/>
    </sheetView>
  </sheetViews>
  <sheetFormatPr baseColWidth="10" defaultColWidth="11.453125" defaultRowHeight="14.5" x14ac:dyDescent="0.35"/>
  <cols>
    <col min="2" max="2" width="19.81640625" bestFit="1" customWidth="1"/>
    <col min="3" max="3" width="143.54296875" bestFit="1" customWidth="1"/>
    <col min="4" max="4" width="19.81640625" bestFit="1" customWidth="1"/>
    <col min="10" max="10" width="2" bestFit="1" customWidth="1"/>
    <col min="11" max="11" width="2" customWidth="1"/>
  </cols>
  <sheetData>
    <row r="1" spans="1:19" ht="30" customHeight="1" x14ac:dyDescent="0.35">
      <c r="B1" t="s">
        <v>16</v>
      </c>
      <c r="C1" t="s">
        <v>31</v>
      </c>
      <c r="D1" t="s">
        <v>32</v>
      </c>
      <c r="E1" t="s">
        <v>18</v>
      </c>
      <c r="F1" t="s">
        <v>19</v>
      </c>
      <c r="H1" s="50" t="s">
        <v>33</v>
      </c>
      <c r="I1" s="50" t="s">
        <v>34</v>
      </c>
    </row>
    <row r="2" spans="1:19" x14ac:dyDescent="0.35">
      <c r="A2" t="s">
        <v>35</v>
      </c>
      <c r="B2" t="s">
        <v>31</v>
      </c>
      <c r="C2" t="s">
        <v>36</v>
      </c>
      <c r="D2" t="s">
        <v>37</v>
      </c>
      <c r="E2" t="s">
        <v>38</v>
      </c>
      <c r="F2" t="s">
        <v>39</v>
      </c>
      <c r="H2" s="50"/>
      <c r="I2" s="50"/>
      <c r="M2" t="s">
        <v>40</v>
      </c>
      <c r="N2" t="s">
        <v>41</v>
      </c>
      <c r="Q2" t="s">
        <v>42</v>
      </c>
    </row>
    <row r="3" spans="1:19" x14ac:dyDescent="0.35">
      <c r="A3" t="s">
        <v>43</v>
      </c>
      <c r="B3" t="s">
        <v>32</v>
      </c>
      <c r="C3" t="s">
        <v>44</v>
      </c>
      <c r="D3" t="s">
        <v>45</v>
      </c>
      <c r="E3" t="s">
        <v>46</v>
      </c>
      <c r="F3" t="s">
        <v>47</v>
      </c>
      <c r="H3" s="31" t="s">
        <v>48</v>
      </c>
      <c r="I3" s="15">
        <v>45992</v>
      </c>
      <c r="J3" s="14">
        <v>1</v>
      </c>
      <c r="K3" s="14">
        <v>0</v>
      </c>
      <c r="L3" t="str">
        <f t="shared" ref="L3:L53" si="0">TEXT(I3,"mm-yy")</f>
        <v>12-25</v>
      </c>
      <c r="M3">
        <f>IF(J3=1,1,0)</f>
        <v>1</v>
      </c>
      <c r="N3">
        <f>IF(K3=1,DAY(EOMONTH(I3,0)),0)</f>
        <v>0</v>
      </c>
      <c r="O3" t="str">
        <f>M3&amp;"-"&amp;L3</f>
        <v>1-12-25</v>
      </c>
      <c r="P3" t="str">
        <f>N3&amp;"-"&amp;L3</f>
        <v>0-12-25</v>
      </c>
      <c r="Q3" t="str">
        <f>"["&amp;O3&amp;"] - ["&amp;P5&amp;"]"</f>
        <v>[1-12-25] - [28-02-26]</v>
      </c>
      <c r="S3" s="28" t="s">
        <v>25</v>
      </c>
    </row>
    <row r="4" spans="1:19" x14ac:dyDescent="0.35">
      <c r="C4" t="s">
        <v>49</v>
      </c>
      <c r="D4" t="s">
        <v>50</v>
      </c>
      <c r="H4" s="31" t="s">
        <v>48</v>
      </c>
      <c r="I4" s="15">
        <v>46023</v>
      </c>
      <c r="J4">
        <f t="shared" ref="J4:J53" si="1">+IF(H4&lt;&gt;H3,1,0)</f>
        <v>0</v>
      </c>
      <c r="K4">
        <f t="shared" ref="K4:K53" si="2">IF(H4&lt;&gt;H5,1,0)</f>
        <v>0</v>
      </c>
      <c r="L4" t="str">
        <f t="shared" si="0"/>
        <v>01-26</v>
      </c>
      <c r="M4">
        <f t="shared" ref="M4:M53" si="3">IF(J4=1,1,0)</f>
        <v>0</v>
      </c>
      <c r="N4">
        <f t="shared" ref="N4:N53" si="4">IF(K4=1,DAY(EOMONTH(I4,0)),0)</f>
        <v>0</v>
      </c>
      <c r="O4" t="str">
        <f t="shared" ref="O4:O53" si="5">M4&amp;"-"&amp;L4</f>
        <v>0-01-26</v>
      </c>
      <c r="P4" t="str">
        <f t="shared" ref="P4:P53" si="6">N4&amp;"-"&amp;L4</f>
        <v>0-01-26</v>
      </c>
      <c r="Q4" t="str">
        <f>"["&amp;O4&amp;"] - ["&amp;P9&amp;"]"</f>
        <v>[0-01-26] - [0-06-26]</v>
      </c>
      <c r="S4" s="28" t="s">
        <v>51</v>
      </c>
    </row>
    <row r="5" spans="1:19" x14ac:dyDescent="0.35">
      <c r="C5" t="s">
        <v>52</v>
      </c>
      <c r="D5" t="s">
        <v>53</v>
      </c>
      <c r="H5" s="31" t="s">
        <v>48</v>
      </c>
      <c r="I5" s="15">
        <v>46054</v>
      </c>
      <c r="J5">
        <f t="shared" si="1"/>
        <v>0</v>
      </c>
      <c r="K5">
        <f>IF(H5&lt;&gt;H9,1,0)</f>
        <v>1</v>
      </c>
      <c r="L5" t="str">
        <f t="shared" si="0"/>
        <v>02-26</v>
      </c>
      <c r="M5">
        <f t="shared" si="3"/>
        <v>0</v>
      </c>
      <c r="N5">
        <f t="shared" si="4"/>
        <v>28</v>
      </c>
      <c r="O5" t="str">
        <f t="shared" si="5"/>
        <v>0-02-26</v>
      </c>
      <c r="P5" t="str">
        <f t="shared" si="6"/>
        <v>28-02-26</v>
      </c>
      <c r="Q5" t="str">
        <f>"["&amp;O5&amp;"] - ["&amp;P10&amp;"]"</f>
        <v>[0-02-26] - [0-07-26]</v>
      </c>
      <c r="S5" s="28" t="s">
        <v>54</v>
      </c>
    </row>
    <row r="6" spans="1:19" x14ac:dyDescent="0.35">
      <c r="H6" s="31" t="s">
        <v>55</v>
      </c>
      <c r="I6" s="15">
        <v>46082</v>
      </c>
      <c r="J6" s="14">
        <v>1</v>
      </c>
      <c r="K6" s="14">
        <v>0</v>
      </c>
      <c r="L6" t="str">
        <f t="shared" ref="L6:L8" si="7">TEXT(I6,"mm-yy")</f>
        <v>03-26</v>
      </c>
      <c r="M6">
        <f>IF(J6=1,1,0)</f>
        <v>1</v>
      </c>
      <c r="N6">
        <f t="shared" ref="N6:N8" si="8">IF(K6=1,DAY(EOMONTH(I6,0)),0)</f>
        <v>0</v>
      </c>
      <c r="O6" t="str">
        <f>M6&amp;"-"&amp;L6</f>
        <v>1-03-26</v>
      </c>
      <c r="P6" t="str">
        <f>N6&amp;"-"&amp;L6</f>
        <v>0-03-26</v>
      </c>
      <c r="Q6" t="str">
        <f>"["&amp;O6&amp;"] - ["&amp;P8&amp;"]"</f>
        <v>[1-03-26] - [31-05-26]</v>
      </c>
      <c r="S6" s="28" t="s">
        <v>28</v>
      </c>
    </row>
    <row r="7" spans="1:19" x14ac:dyDescent="0.35">
      <c r="H7" s="31" t="s">
        <v>55</v>
      </c>
      <c r="I7" s="15">
        <v>46113</v>
      </c>
      <c r="J7">
        <f t="shared" ref="J7:J8" si="9">+IF(H7&lt;&gt;H6,1,0)</f>
        <v>0</v>
      </c>
      <c r="K7">
        <f t="shared" ref="K7" si="10">IF(H7&lt;&gt;H8,1,0)</f>
        <v>0</v>
      </c>
      <c r="L7" t="str">
        <f t="shared" si="7"/>
        <v>04-26</v>
      </c>
      <c r="M7">
        <f t="shared" ref="M7:M8" si="11">IF(J7=1,1,0)</f>
        <v>0</v>
      </c>
      <c r="N7">
        <f t="shared" si="8"/>
        <v>0</v>
      </c>
      <c r="O7" t="str">
        <f t="shared" ref="O7:O8" si="12">M7&amp;"-"&amp;L7</f>
        <v>0-04-26</v>
      </c>
      <c r="P7" t="str">
        <f t="shared" ref="P7:P8" si="13">N7&amp;"-"&amp;L7</f>
        <v>0-04-26</v>
      </c>
      <c r="Q7" t="str">
        <f>"["&amp;O7&amp;"] - ["&amp;P12&amp;"]"</f>
        <v>[0-04-26] - [0-09-26]</v>
      </c>
      <c r="S7" s="28" t="s">
        <v>29</v>
      </c>
    </row>
    <row r="8" spans="1:19" x14ac:dyDescent="0.35">
      <c r="C8" t="s">
        <v>56</v>
      </c>
      <c r="H8" s="31" t="s">
        <v>55</v>
      </c>
      <c r="I8" s="15">
        <v>46143</v>
      </c>
      <c r="J8">
        <f t="shared" si="9"/>
        <v>0</v>
      </c>
      <c r="K8">
        <f>IF(H8&lt;&gt;H12,1,0)</f>
        <v>1</v>
      </c>
      <c r="L8" t="str">
        <f t="shared" si="7"/>
        <v>05-26</v>
      </c>
      <c r="M8">
        <f t="shared" si="11"/>
        <v>0</v>
      </c>
      <c r="N8">
        <f t="shared" si="8"/>
        <v>31</v>
      </c>
      <c r="O8" t="str">
        <f t="shared" si="12"/>
        <v>0-05-26</v>
      </c>
      <c r="P8" t="str">
        <f t="shared" si="13"/>
        <v>31-05-26</v>
      </c>
      <c r="Q8" t="str">
        <f>"["&amp;O8&amp;"] - ["&amp;P13&amp;"]"</f>
        <v>[0-05-26] - [0-10-26]</v>
      </c>
      <c r="S8" s="28" t="s">
        <v>30</v>
      </c>
    </row>
    <row r="9" spans="1:19" x14ac:dyDescent="0.35">
      <c r="C9" t="s">
        <v>36</v>
      </c>
      <c r="D9" t="s">
        <v>57</v>
      </c>
      <c r="H9" s="6" t="s">
        <v>0</v>
      </c>
      <c r="I9" s="15">
        <v>46174</v>
      </c>
      <c r="J9">
        <f>+IF(H9&lt;&gt;H5,1,0)</f>
        <v>1</v>
      </c>
      <c r="K9">
        <f t="shared" si="2"/>
        <v>0</v>
      </c>
      <c r="L9" t="str">
        <f t="shared" si="0"/>
        <v>06-26</v>
      </c>
      <c r="M9">
        <f t="shared" si="3"/>
        <v>1</v>
      </c>
      <c r="N9">
        <f>IF(K9=1,DAY(EOMONTH(I9,0)),0)</f>
        <v>0</v>
      </c>
      <c r="O9" t="str">
        <f t="shared" si="5"/>
        <v>1-06-26</v>
      </c>
      <c r="P9" t="str">
        <f>N9&amp;"-"&amp;L9</f>
        <v>0-06-26</v>
      </c>
      <c r="Q9" t="str">
        <f t="shared" ref="Q9:Q53" si="14">"["&amp;O9&amp;"] - ["&amp;P11&amp;"]"</f>
        <v>[1-06-26] - [31-08-26]</v>
      </c>
    </row>
    <row r="10" spans="1:19" x14ac:dyDescent="0.35">
      <c r="C10" t="s">
        <v>44</v>
      </c>
      <c r="D10" t="s">
        <v>58</v>
      </c>
      <c r="H10" s="6" t="s">
        <v>0</v>
      </c>
      <c r="I10" s="15">
        <v>46204</v>
      </c>
      <c r="J10">
        <f t="shared" si="1"/>
        <v>0</v>
      </c>
      <c r="K10">
        <f t="shared" si="2"/>
        <v>0</v>
      </c>
      <c r="L10" t="str">
        <f t="shared" si="0"/>
        <v>07-26</v>
      </c>
      <c r="M10">
        <f t="shared" si="3"/>
        <v>0</v>
      </c>
      <c r="N10">
        <f t="shared" si="4"/>
        <v>0</v>
      </c>
      <c r="O10" t="str">
        <f t="shared" si="5"/>
        <v>0-07-26</v>
      </c>
      <c r="P10" t="str">
        <f t="shared" si="6"/>
        <v>0-07-26</v>
      </c>
      <c r="Q10" t="str">
        <f t="shared" si="14"/>
        <v>[0-07-26] - [0-09-26]</v>
      </c>
    </row>
    <row r="11" spans="1:19" x14ac:dyDescent="0.35">
      <c r="C11" t="s">
        <v>49</v>
      </c>
      <c r="D11" t="s">
        <v>58</v>
      </c>
      <c r="H11" s="6" t="s">
        <v>0</v>
      </c>
      <c r="I11" s="15">
        <v>46235</v>
      </c>
      <c r="J11">
        <f t="shared" si="1"/>
        <v>0</v>
      </c>
      <c r="K11">
        <f t="shared" si="2"/>
        <v>1</v>
      </c>
      <c r="L11" t="str">
        <f t="shared" si="0"/>
        <v>08-26</v>
      </c>
      <c r="M11">
        <f t="shared" si="3"/>
        <v>0</v>
      </c>
      <c r="N11">
        <f t="shared" si="4"/>
        <v>31</v>
      </c>
      <c r="O11" t="str">
        <f t="shared" si="5"/>
        <v>0-08-26</v>
      </c>
      <c r="P11" t="str">
        <f t="shared" si="6"/>
        <v>31-08-26</v>
      </c>
      <c r="Q11" t="str">
        <f t="shared" si="14"/>
        <v>[0-08-26] - [0-10-26]</v>
      </c>
    </row>
    <row r="12" spans="1:19" x14ac:dyDescent="0.35">
      <c r="C12" t="s">
        <v>52</v>
      </c>
      <c r="D12" t="s">
        <v>58</v>
      </c>
      <c r="H12" s="6" t="s">
        <v>1</v>
      </c>
      <c r="I12" s="15">
        <v>46266</v>
      </c>
      <c r="J12">
        <f t="shared" si="1"/>
        <v>1</v>
      </c>
      <c r="K12">
        <f t="shared" si="2"/>
        <v>0</v>
      </c>
      <c r="L12" t="str">
        <f t="shared" si="0"/>
        <v>09-26</v>
      </c>
      <c r="M12">
        <f t="shared" si="3"/>
        <v>1</v>
      </c>
      <c r="N12">
        <f t="shared" si="4"/>
        <v>0</v>
      </c>
      <c r="O12" t="str">
        <f t="shared" si="5"/>
        <v>1-09-26</v>
      </c>
      <c r="P12" t="str">
        <f t="shared" si="6"/>
        <v>0-09-26</v>
      </c>
      <c r="Q12" t="str">
        <f t="shared" si="14"/>
        <v>[1-09-26] - [30-11-26]</v>
      </c>
    </row>
    <row r="13" spans="1:19" x14ac:dyDescent="0.35">
      <c r="C13" t="s">
        <v>37</v>
      </c>
      <c r="D13" t="s">
        <v>57</v>
      </c>
      <c r="H13" s="6" t="s">
        <v>1</v>
      </c>
      <c r="I13" s="15">
        <v>46296</v>
      </c>
      <c r="J13">
        <f t="shared" si="1"/>
        <v>0</v>
      </c>
      <c r="K13">
        <f t="shared" si="2"/>
        <v>0</v>
      </c>
      <c r="L13" t="str">
        <f t="shared" si="0"/>
        <v>10-26</v>
      </c>
      <c r="M13">
        <f t="shared" si="3"/>
        <v>0</v>
      </c>
      <c r="N13">
        <f t="shared" si="4"/>
        <v>0</v>
      </c>
      <c r="O13" t="str">
        <f t="shared" si="5"/>
        <v>0-10-26</v>
      </c>
      <c r="P13" t="str">
        <f t="shared" si="6"/>
        <v>0-10-26</v>
      </c>
      <c r="Q13" t="str">
        <f t="shared" si="14"/>
        <v>[0-10-26] - [0-12-26]</v>
      </c>
    </row>
    <row r="14" spans="1:19" x14ac:dyDescent="0.35">
      <c r="C14" t="s">
        <v>45</v>
      </c>
      <c r="D14" t="s">
        <v>57</v>
      </c>
      <c r="H14" s="6" t="s">
        <v>1</v>
      </c>
      <c r="I14" s="15">
        <v>46327</v>
      </c>
      <c r="J14">
        <f t="shared" si="1"/>
        <v>0</v>
      </c>
      <c r="K14">
        <f t="shared" si="2"/>
        <v>1</v>
      </c>
      <c r="L14" t="str">
        <f t="shared" si="0"/>
        <v>11-26</v>
      </c>
      <c r="M14">
        <f t="shared" si="3"/>
        <v>0</v>
      </c>
      <c r="N14">
        <f t="shared" si="4"/>
        <v>30</v>
      </c>
      <c r="O14" t="str">
        <f t="shared" si="5"/>
        <v>0-11-26</v>
      </c>
      <c r="P14" t="str">
        <f t="shared" si="6"/>
        <v>30-11-26</v>
      </c>
      <c r="Q14" t="str">
        <f t="shared" si="14"/>
        <v>[0-11-26] - [0-01-27]</v>
      </c>
    </row>
    <row r="15" spans="1:19" x14ac:dyDescent="0.35">
      <c r="C15" t="s">
        <v>50</v>
      </c>
      <c r="D15" t="s">
        <v>57</v>
      </c>
      <c r="H15" s="6" t="s">
        <v>2</v>
      </c>
      <c r="I15" s="15">
        <v>46357</v>
      </c>
      <c r="J15">
        <f t="shared" si="1"/>
        <v>1</v>
      </c>
      <c r="K15">
        <f t="shared" si="2"/>
        <v>0</v>
      </c>
      <c r="L15" t="str">
        <f t="shared" si="0"/>
        <v>12-26</v>
      </c>
      <c r="M15">
        <f t="shared" si="3"/>
        <v>1</v>
      </c>
      <c r="N15">
        <f t="shared" si="4"/>
        <v>0</v>
      </c>
      <c r="O15" t="str">
        <f t="shared" si="5"/>
        <v>1-12-26</v>
      </c>
      <c r="P15" t="str">
        <f t="shared" si="6"/>
        <v>0-12-26</v>
      </c>
      <c r="Q15" t="str">
        <f t="shared" si="14"/>
        <v>[1-12-26] - [28-02-27]</v>
      </c>
    </row>
    <row r="16" spans="1:19" x14ac:dyDescent="0.35">
      <c r="C16" t="s">
        <v>53</v>
      </c>
      <c r="H16" s="6" t="s">
        <v>2</v>
      </c>
      <c r="I16" s="15">
        <v>46388</v>
      </c>
      <c r="J16">
        <f t="shared" si="1"/>
        <v>0</v>
      </c>
      <c r="K16">
        <f t="shared" si="2"/>
        <v>0</v>
      </c>
      <c r="L16" t="str">
        <f t="shared" si="0"/>
        <v>01-27</v>
      </c>
      <c r="M16">
        <f t="shared" si="3"/>
        <v>0</v>
      </c>
      <c r="N16">
        <f t="shared" si="4"/>
        <v>0</v>
      </c>
      <c r="O16" t="str">
        <f t="shared" si="5"/>
        <v>0-01-27</v>
      </c>
      <c r="P16" t="str">
        <f t="shared" si="6"/>
        <v>0-01-27</v>
      </c>
      <c r="Q16" t="str">
        <f t="shared" si="14"/>
        <v>[0-01-27] - [0-03-27]</v>
      </c>
    </row>
    <row r="17" spans="3:17" x14ac:dyDescent="0.35">
      <c r="H17" s="6" t="s">
        <v>2</v>
      </c>
      <c r="I17" s="15">
        <v>46419</v>
      </c>
      <c r="J17">
        <f t="shared" si="1"/>
        <v>0</v>
      </c>
      <c r="K17">
        <f t="shared" si="2"/>
        <v>1</v>
      </c>
      <c r="L17" t="str">
        <f t="shared" si="0"/>
        <v>02-27</v>
      </c>
      <c r="M17">
        <f t="shared" si="3"/>
        <v>0</v>
      </c>
      <c r="N17">
        <f t="shared" si="4"/>
        <v>28</v>
      </c>
      <c r="O17" t="str">
        <f t="shared" si="5"/>
        <v>0-02-27</v>
      </c>
      <c r="P17" t="str">
        <f t="shared" si="6"/>
        <v>28-02-27</v>
      </c>
      <c r="Q17" t="str">
        <f t="shared" si="14"/>
        <v>[0-02-27] - [0-04-27]</v>
      </c>
    </row>
    <row r="18" spans="3:17" x14ac:dyDescent="0.35">
      <c r="C18" t="s">
        <v>59</v>
      </c>
      <c r="H18" s="6" t="s">
        <v>3</v>
      </c>
      <c r="I18" s="15">
        <v>46447</v>
      </c>
      <c r="J18">
        <f t="shared" si="1"/>
        <v>1</v>
      </c>
      <c r="K18">
        <f t="shared" si="2"/>
        <v>0</v>
      </c>
      <c r="L18" t="str">
        <f t="shared" si="0"/>
        <v>03-27</v>
      </c>
      <c r="M18">
        <f t="shared" si="3"/>
        <v>1</v>
      </c>
      <c r="N18">
        <f t="shared" si="4"/>
        <v>0</v>
      </c>
      <c r="O18" t="str">
        <f t="shared" si="5"/>
        <v>1-03-27</v>
      </c>
      <c r="P18" t="str">
        <f t="shared" si="6"/>
        <v>0-03-27</v>
      </c>
      <c r="Q18" t="str">
        <f t="shared" si="14"/>
        <v>[1-03-27] - [31-05-27]</v>
      </c>
    </row>
    <row r="19" spans="3:17" x14ac:dyDescent="0.35">
      <c r="H19" s="6" t="s">
        <v>3</v>
      </c>
      <c r="I19" s="15">
        <v>46478</v>
      </c>
      <c r="J19">
        <f t="shared" si="1"/>
        <v>0</v>
      </c>
      <c r="K19">
        <f t="shared" si="2"/>
        <v>0</v>
      </c>
      <c r="L19" t="str">
        <f t="shared" si="0"/>
        <v>04-27</v>
      </c>
      <c r="M19">
        <f t="shared" si="3"/>
        <v>0</v>
      </c>
      <c r="N19">
        <f t="shared" si="4"/>
        <v>0</v>
      </c>
      <c r="O19" t="str">
        <f t="shared" si="5"/>
        <v>0-04-27</v>
      </c>
      <c r="P19" t="str">
        <f t="shared" si="6"/>
        <v>0-04-27</v>
      </c>
      <c r="Q19" t="str">
        <f t="shared" si="14"/>
        <v>[0-04-27] - [0-06-27]</v>
      </c>
    </row>
    <row r="20" spans="3:17" x14ac:dyDescent="0.35">
      <c r="H20" s="6" t="s">
        <v>3</v>
      </c>
      <c r="I20" s="15">
        <v>46508</v>
      </c>
      <c r="J20">
        <f t="shared" si="1"/>
        <v>0</v>
      </c>
      <c r="K20">
        <f t="shared" si="2"/>
        <v>1</v>
      </c>
      <c r="L20" t="str">
        <f t="shared" si="0"/>
        <v>05-27</v>
      </c>
      <c r="M20">
        <f t="shared" si="3"/>
        <v>0</v>
      </c>
      <c r="N20">
        <f t="shared" si="4"/>
        <v>31</v>
      </c>
      <c r="O20" t="str">
        <f t="shared" si="5"/>
        <v>0-05-27</v>
      </c>
      <c r="P20" t="str">
        <f t="shared" si="6"/>
        <v>31-05-27</v>
      </c>
      <c r="Q20" t="str">
        <f t="shared" si="14"/>
        <v>[0-05-27] - [0-07-27]</v>
      </c>
    </row>
    <row r="21" spans="3:17" x14ac:dyDescent="0.35">
      <c r="H21" s="6" t="s">
        <v>4</v>
      </c>
      <c r="I21" s="15">
        <v>46539</v>
      </c>
      <c r="J21">
        <f t="shared" si="1"/>
        <v>1</v>
      </c>
      <c r="K21">
        <f t="shared" si="2"/>
        <v>0</v>
      </c>
      <c r="L21" t="str">
        <f t="shared" si="0"/>
        <v>06-27</v>
      </c>
      <c r="M21">
        <f t="shared" si="3"/>
        <v>1</v>
      </c>
      <c r="N21">
        <f t="shared" si="4"/>
        <v>0</v>
      </c>
      <c r="O21" t="str">
        <f t="shared" si="5"/>
        <v>1-06-27</v>
      </c>
      <c r="P21" t="str">
        <f t="shared" si="6"/>
        <v>0-06-27</v>
      </c>
      <c r="Q21" t="str">
        <f t="shared" si="14"/>
        <v>[1-06-27] - [31-08-27]</v>
      </c>
    </row>
    <row r="22" spans="3:17" x14ac:dyDescent="0.35">
      <c r="H22" s="6" t="s">
        <v>4</v>
      </c>
      <c r="I22" s="15">
        <v>46569</v>
      </c>
      <c r="J22">
        <f t="shared" si="1"/>
        <v>0</v>
      </c>
      <c r="K22">
        <f t="shared" si="2"/>
        <v>0</v>
      </c>
      <c r="L22" t="str">
        <f t="shared" si="0"/>
        <v>07-27</v>
      </c>
      <c r="M22">
        <f t="shared" si="3"/>
        <v>0</v>
      </c>
      <c r="N22">
        <f t="shared" si="4"/>
        <v>0</v>
      </c>
      <c r="O22" t="str">
        <f t="shared" si="5"/>
        <v>0-07-27</v>
      </c>
      <c r="P22" t="str">
        <f t="shared" si="6"/>
        <v>0-07-27</v>
      </c>
      <c r="Q22" t="str">
        <f t="shared" si="14"/>
        <v>[0-07-27] - [0-09-27]</v>
      </c>
    </row>
    <row r="23" spans="3:17" x14ac:dyDescent="0.35">
      <c r="H23" s="6" t="s">
        <v>4</v>
      </c>
      <c r="I23" s="15">
        <v>46600</v>
      </c>
      <c r="J23">
        <f t="shared" si="1"/>
        <v>0</v>
      </c>
      <c r="K23">
        <f t="shared" si="2"/>
        <v>1</v>
      </c>
      <c r="L23" t="str">
        <f t="shared" si="0"/>
        <v>08-27</v>
      </c>
      <c r="M23">
        <f t="shared" si="3"/>
        <v>0</v>
      </c>
      <c r="N23">
        <f t="shared" si="4"/>
        <v>31</v>
      </c>
      <c r="O23" t="str">
        <f t="shared" si="5"/>
        <v>0-08-27</v>
      </c>
      <c r="P23" t="str">
        <f t="shared" si="6"/>
        <v>31-08-27</v>
      </c>
      <c r="Q23" t="str">
        <f t="shared" si="14"/>
        <v>[0-08-27] - [0-10-27]</v>
      </c>
    </row>
    <row r="24" spans="3:17" x14ac:dyDescent="0.35">
      <c r="H24" s="6" t="s">
        <v>5</v>
      </c>
      <c r="I24" s="15">
        <v>46631</v>
      </c>
      <c r="J24">
        <f t="shared" si="1"/>
        <v>1</v>
      </c>
      <c r="K24">
        <f t="shared" si="2"/>
        <v>0</v>
      </c>
      <c r="L24" t="str">
        <f t="shared" si="0"/>
        <v>09-27</v>
      </c>
      <c r="M24">
        <f t="shared" si="3"/>
        <v>1</v>
      </c>
      <c r="N24">
        <f t="shared" si="4"/>
        <v>0</v>
      </c>
      <c r="O24" t="str">
        <f t="shared" si="5"/>
        <v>1-09-27</v>
      </c>
      <c r="P24" t="str">
        <f t="shared" si="6"/>
        <v>0-09-27</v>
      </c>
      <c r="Q24" t="str">
        <f t="shared" si="14"/>
        <v>[1-09-27] - [30-11-27]</v>
      </c>
    </row>
    <row r="25" spans="3:17" x14ac:dyDescent="0.35">
      <c r="H25" s="6" t="s">
        <v>5</v>
      </c>
      <c r="I25" s="15">
        <v>46661</v>
      </c>
      <c r="J25">
        <f t="shared" si="1"/>
        <v>0</v>
      </c>
      <c r="K25">
        <f t="shared" si="2"/>
        <v>0</v>
      </c>
      <c r="L25" t="str">
        <f t="shared" si="0"/>
        <v>10-27</v>
      </c>
      <c r="M25">
        <f t="shared" si="3"/>
        <v>0</v>
      </c>
      <c r="N25">
        <f t="shared" si="4"/>
        <v>0</v>
      </c>
      <c r="O25" t="str">
        <f t="shared" si="5"/>
        <v>0-10-27</v>
      </c>
      <c r="P25" t="str">
        <f t="shared" si="6"/>
        <v>0-10-27</v>
      </c>
      <c r="Q25" t="str">
        <f t="shared" si="14"/>
        <v>[0-10-27] - [0-12-27]</v>
      </c>
    </row>
    <row r="26" spans="3:17" x14ac:dyDescent="0.35">
      <c r="H26" s="6" t="s">
        <v>5</v>
      </c>
      <c r="I26" s="15">
        <v>46692</v>
      </c>
      <c r="J26">
        <f t="shared" si="1"/>
        <v>0</v>
      </c>
      <c r="K26">
        <f t="shared" si="2"/>
        <v>1</v>
      </c>
      <c r="L26" t="str">
        <f t="shared" si="0"/>
        <v>11-27</v>
      </c>
      <c r="M26">
        <f t="shared" si="3"/>
        <v>0</v>
      </c>
      <c r="N26">
        <f t="shared" si="4"/>
        <v>30</v>
      </c>
      <c r="O26" t="str">
        <f t="shared" si="5"/>
        <v>0-11-27</v>
      </c>
      <c r="P26" t="str">
        <f t="shared" si="6"/>
        <v>30-11-27</v>
      </c>
      <c r="Q26" t="str">
        <f t="shared" si="14"/>
        <v>[0-11-27] - [0-01-28]</v>
      </c>
    </row>
    <row r="27" spans="3:17" ht="15" customHeight="1" x14ac:dyDescent="0.35">
      <c r="H27" s="6" t="s">
        <v>6</v>
      </c>
      <c r="I27" s="15">
        <v>46722</v>
      </c>
      <c r="J27">
        <f t="shared" si="1"/>
        <v>1</v>
      </c>
      <c r="K27">
        <f t="shared" si="2"/>
        <v>0</v>
      </c>
      <c r="L27" t="str">
        <f t="shared" si="0"/>
        <v>12-27</v>
      </c>
      <c r="M27">
        <f t="shared" si="3"/>
        <v>1</v>
      </c>
      <c r="N27">
        <f t="shared" si="4"/>
        <v>0</v>
      </c>
      <c r="O27" t="str">
        <f t="shared" si="5"/>
        <v>1-12-27</v>
      </c>
      <c r="P27" t="str">
        <f t="shared" si="6"/>
        <v>0-12-27</v>
      </c>
      <c r="Q27" t="str">
        <f t="shared" si="14"/>
        <v>[1-12-27] - [29-02-28]</v>
      </c>
    </row>
    <row r="28" spans="3:17" x14ac:dyDescent="0.35">
      <c r="H28" s="6" t="s">
        <v>6</v>
      </c>
      <c r="I28" s="15">
        <v>46753</v>
      </c>
      <c r="J28">
        <f t="shared" si="1"/>
        <v>0</v>
      </c>
      <c r="K28">
        <f t="shared" si="2"/>
        <v>0</v>
      </c>
      <c r="L28" t="str">
        <f t="shared" si="0"/>
        <v>01-28</v>
      </c>
      <c r="M28">
        <f t="shared" si="3"/>
        <v>0</v>
      </c>
      <c r="N28">
        <f t="shared" si="4"/>
        <v>0</v>
      </c>
      <c r="O28" t="str">
        <f t="shared" si="5"/>
        <v>0-01-28</v>
      </c>
      <c r="P28" t="str">
        <f t="shared" si="6"/>
        <v>0-01-28</v>
      </c>
      <c r="Q28" t="str">
        <f t="shared" si="14"/>
        <v>[0-01-28] - [0-03-28]</v>
      </c>
    </row>
    <row r="29" spans="3:17" x14ac:dyDescent="0.35">
      <c r="H29" s="6" t="s">
        <v>6</v>
      </c>
      <c r="I29" s="15">
        <v>46784</v>
      </c>
      <c r="J29">
        <f t="shared" si="1"/>
        <v>0</v>
      </c>
      <c r="K29">
        <f t="shared" si="2"/>
        <v>1</v>
      </c>
      <c r="L29" t="str">
        <f t="shared" si="0"/>
        <v>02-28</v>
      </c>
      <c r="M29">
        <f t="shared" si="3"/>
        <v>0</v>
      </c>
      <c r="N29">
        <f t="shared" si="4"/>
        <v>29</v>
      </c>
      <c r="O29" t="str">
        <f t="shared" si="5"/>
        <v>0-02-28</v>
      </c>
      <c r="P29" t="str">
        <f t="shared" si="6"/>
        <v>29-02-28</v>
      </c>
      <c r="Q29" t="str">
        <f t="shared" si="14"/>
        <v>[0-02-28] - [0-04-28]</v>
      </c>
    </row>
    <row r="30" spans="3:17" ht="15" customHeight="1" x14ac:dyDescent="0.35">
      <c r="H30" s="6" t="s">
        <v>7</v>
      </c>
      <c r="I30" s="15">
        <v>46813</v>
      </c>
      <c r="J30">
        <f t="shared" si="1"/>
        <v>1</v>
      </c>
      <c r="K30">
        <f t="shared" si="2"/>
        <v>0</v>
      </c>
      <c r="L30" t="str">
        <f t="shared" si="0"/>
        <v>03-28</v>
      </c>
      <c r="M30">
        <f t="shared" si="3"/>
        <v>1</v>
      </c>
      <c r="N30">
        <f t="shared" si="4"/>
        <v>0</v>
      </c>
      <c r="O30" t="str">
        <f t="shared" si="5"/>
        <v>1-03-28</v>
      </c>
      <c r="P30" t="str">
        <f t="shared" si="6"/>
        <v>0-03-28</v>
      </c>
      <c r="Q30" t="str">
        <f t="shared" si="14"/>
        <v>[1-03-28] - [31-05-28]</v>
      </c>
    </row>
    <row r="31" spans="3:17" x14ac:dyDescent="0.35">
      <c r="H31" s="6" t="s">
        <v>7</v>
      </c>
      <c r="I31" s="15">
        <v>46844</v>
      </c>
      <c r="J31">
        <f t="shared" si="1"/>
        <v>0</v>
      </c>
      <c r="K31">
        <f t="shared" si="2"/>
        <v>0</v>
      </c>
      <c r="L31" t="str">
        <f t="shared" si="0"/>
        <v>04-28</v>
      </c>
      <c r="M31">
        <f t="shared" si="3"/>
        <v>0</v>
      </c>
      <c r="N31">
        <f t="shared" si="4"/>
        <v>0</v>
      </c>
      <c r="O31" t="str">
        <f t="shared" si="5"/>
        <v>0-04-28</v>
      </c>
      <c r="P31" t="str">
        <f t="shared" si="6"/>
        <v>0-04-28</v>
      </c>
      <c r="Q31" t="str">
        <f t="shared" si="14"/>
        <v>[0-04-28] - [0-06-28]</v>
      </c>
    </row>
    <row r="32" spans="3:17" x14ac:dyDescent="0.35">
      <c r="H32" s="6" t="s">
        <v>7</v>
      </c>
      <c r="I32" s="15">
        <v>46874</v>
      </c>
      <c r="J32">
        <f t="shared" si="1"/>
        <v>0</v>
      </c>
      <c r="K32">
        <f t="shared" si="2"/>
        <v>1</v>
      </c>
      <c r="L32" t="str">
        <f t="shared" si="0"/>
        <v>05-28</v>
      </c>
      <c r="M32">
        <f t="shared" si="3"/>
        <v>0</v>
      </c>
      <c r="N32">
        <f t="shared" si="4"/>
        <v>31</v>
      </c>
      <c r="O32" t="str">
        <f t="shared" si="5"/>
        <v>0-05-28</v>
      </c>
      <c r="P32" t="str">
        <f t="shared" si="6"/>
        <v>31-05-28</v>
      </c>
      <c r="Q32" t="str">
        <f t="shared" si="14"/>
        <v>[0-05-28] - [0-07-28]</v>
      </c>
    </row>
    <row r="33" spans="8:17" ht="15" customHeight="1" x14ac:dyDescent="0.35">
      <c r="H33" s="6" t="s">
        <v>8</v>
      </c>
      <c r="I33" s="15">
        <v>46905</v>
      </c>
      <c r="J33">
        <f t="shared" si="1"/>
        <v>1</v>
      </c>
      <c r="K33">
        <f t="shared" si="2"/>
        <v>0</v>
      </c>
      <c r="L33" t="str">
        <f t="shared" si="0"/>
        <v>06-28</v>
      </c>
      <c r="M33">
        <f t="shared" si="3"/>
        <v>1</v>
      </c>
      <c r="N33">
        <f t="shared" si="4"/>
        <v>0</v>
      </c>
      <c r="O33" t="str">
        <f t="shared" si="5"/>
        <v>1-06-28</v>
      </c>
      <c r="P33" t="str">
        <f t="shared" si="6"/>
        <v>0-06-28</v>
      </c>
      <c r="Q33" t="str">
        <f t="shared" si="14"/>
        <v>[1-06-28] - [31-08-28]</v>
      </c>
    </row>
    <row r="34" spans="8:17" x14ac:dyDescent="0.35">
      <c r="H34" s="6" t="s">
        <v>8</v>
      </c>
      <c r="I34" s="15">
        <v>46935</v>
      </c>
      <c r="J34">
        <f t="shared" si="1"/>
        <v>0</v>
      </c>
      <c r="K34">
        <f t="shared" si="2"/>
        <v>0</v>
      </c>
      <c r="L34" t="str">
        <f t="shared" si="0"/>
        <v>07-28</v>
      </c>
      <c r="M34">
        <f t="shared" si="3"/>
        <v>0</v>
      </c>
      <c r="N34">
        <f t="shared" si="4"/>
        <v>0</v>
      </c>
      <c r="O34" t="str">
        <f t="shared" si="5"/>
        <v>0-07-28</v>
      </c>
      <c r="P34" t="str">
        <f t="shared" si="6"/>
        <v>0-07-28</v>
      </c>
      <c r="Q34" t="str">
        <f t="shared" si="14"/>
        <v>[0-07-28] - [0-09-28]</v>
      </c>
    </row>
    <row r="35" spans="8:17" x14ac:dyDescent="0.35">
      <c r="H35" s="6" t="s">
        <v>8</v>
      </c>
      <c r="I35" s="15">
        <v>46966</v>
      </c>
      <c r="J35">
        <f t="shared" si="1"/>
        <v>0</v>
      </c>
      <c r="K35">
        <f t="shared" si="2"/>
        <v>1</v>
      </c>
      <c r="L35" t="str">
        <f t="shared" si="0"/>
        <v>08-28</v>
      </c>
      <c r="M35">
        <f t="shared" si="3"/>
        <v>0</v>
      </c>
      <c r="N35">
        <f t="shared" si="4"/>
        <v>31</v>
      </c>
      <c r="O35" t="str">
        <f t="shared" si="5"/>
        <v>0-08-28</v>
      </c>
      <c r="P35" t="str">
        <f t="shared" si="6"/>
        <v>31-08-28</v>
      </c>
      <c r="Q35" t="str">
        <f t="shared" si="14"/>
        <v>[0-08-28] - [0-10-28]</v>
      </c>
    </row>
    <row r="36" spans="8:17" ht="15" customHeight="1" x14ac:dyDescent="0.35">
      <c r="H36" s="6" t="s">
        <v>9</v>
      </c>
      <c r="I36" s="15">
        <v>46997</v>
      </c>
      <c r="J36">
        <f t="shared" si="1"/>
        <v>1</v>
      </c>
      <c r="K36">
        <f t="shared" si="2"/>
        <v>0</v>
      </c>
      <c r="L36" t="str">
        <f t="shared" si="0"/>
        <v>09-28</v>
      </c>
      <c r="M36">
        <f t="shared" si="3"/>
        <v>1</v>
      </c>
      <c r="N36">
        <f t="shared" si="4"/>
        <v>0</v>
      </c>
      <c r="O36" t="str">
        <f t="shared" si="5"/>
        <v>1-09-28</v>
      </c>
      <c r="P36" t="str">
        <f t="shared" si="6"/>
        <v>0-09-28</v>
      </c>
      <c r="Q36" t="str">
        <f t="shared" si="14"/>
        <v>[1-09-28] - [30-11-28]</v>
      </c>
    </row>
    <row r="37" spans="8:17" x14ac:dyDescent="0.35">
      <c r="H37" s="6" t="s">
        <v>9</v>
      </c>
      <c r="I37" s="15">
        <v>47027</v>
      </c>
      <c r="J37">
        <f t="shared" si="1"/>
        <v>0</v>
      </c>
      <c r="K37">
        <f t="shared" si="2"/>
        <v>0</v>
      </c>
      <c r="L37" t="str">
        <f t="shared" si="0"/>
        <v>10-28</v>
      </c>
      <c r="M37">
        <f t="shared" si="3"/>
        <v>0</v>
      </c>
      <c r="N37">
        <f t="shared" si="4"/>
        <v>0</v>
      </c>
      <c r="O37" t="str">
        <f t="shared" si="5"/>
        <v>0-10-28</v>
      </c>
      <c r="P37" t="str">
        <f t="shared" si="6"/>
        <v>0-10-28</v>
      </c>
      <c r="Q37" t="str">
        <f t="shared" si="14"/>
        <v>[0-10-28] - [0-12-28]</v>
      </c>
    </row>
    <row r="38" spans="8:17" x14ac:dyDescent="0.35">
      <c r="H38" s="6" t="s">
        <v>9</v>
      </c>
      <c r="I38" s="15">
        <v>47058</v>
      </c>
      <c r="J38">
        <f t="shared" si="1"/>
        <v>0</v>
      </c>
      <c r="K38">
        <f t="shared" si="2"/>
        <v>1</v>
      </c>
      <c r="L38" t="str">
        <f t="shared" si="0"/>
        <v>11-28</v>
      </c>
      <c r="M38">
        <f t="shared" si="3"/>
        <v>0</v>
      </c>
      <c r="N38">
        <f t="shared" si="4"/>
        <v>30</v>
      </c>
      <c r="O38" t="str">
        <f t="shared" si="5"/>
        <v>0-11-28</v>
      </c>
      <c r="P38" t="str">
        <f t="shared" si="6"/>
        <v>30-11-28</v>
      </c>
      <c r="Q38" t="str">
        <f t="shared" si="14"/>
        <v>[0-11-28] - [0-01-29]</v>
      </c>
    </row>
    <row r="39" spans="8:17" ht="15" customHeight="1" x14ac:dyDescent="0.35">
      <c r="H39" s="6" t="s">
        <v>60</v>
      </c>
      <c r="I39" s="15">
        <v>47088</v>
      </c>
      <c r="J39">
        <f t="shared" si="1"/>
        <v>1</v>
      </c>
      <c r="K39">
        <f t="shared" si="2"/>
        <v>0</v>
      </c>
      <c r="L39" t="str">
        <f t="shared" si="0"/>
        <v>12-28</v>
      </c>
      <c r="M39">
        <f t="shared" si="3"/>
        <v>1</v>
      </c>
      <c r="N39">
        <f t="shared" si="4"/>
        <v>0</v>
      </c>
      <c r="O39" t="str">
        <f t="shared" si="5"/>
        <v>1-12-28</v>
      </c>
      <c r="P39" t="str">
        <f t="shared" si="6"/>
        <v>0-12-28</v>
      </c>
      <c r="Q39" t="str">
        <f t="shared" si="14"/>
        <v>[1-12-28] - [28-02-29]</v>
      </c>
    </row>
    <row r="40" spans="8:17" x14ac:dyDescent="0.35">
      <c r="H40" s="6" t="s">
        <v>60</v>
      </c>
      <c r="I40" s="15">
        <v>47119</v>
      </c>
      <c r="J40">
        <f t="shared" si="1"/>
        <v>0</v>
      </c>
      <c r="K40">
        <f t="shared" si="2"/>
        <v>0</v>
      </c>
      <c r="L40" t="str">
        <f t="shared" si="0"/>
        <v>01-29</v>
      </c>
      <c r="M40">
        <f t="shared" si="3"/>
        <v>0</v>
      </c>
      <c r="N40">
        <f t="shared" si="4"/>
        <v>0</v>
      </c>
      <c r="O40" t="str">
        <f t="shared" si="5"/>
        <v>0-01-29</v>
      </c>
      <c r="P40" t="str">
        <f t="shared" si="6"/>
        <v>0-01-29</v>
      </c>
      <c r="Q40" t="str">
        <f t="shared" si="14"/>
        <v>[0-01-29] - [0-03-29]</v>
      </c>
    </row>
    <row r="41" spans="8:17" x14ac:dyDescent="0.35">
      <c r="H41" s="6" t="s">
        <v>60</v>
      </c>
      <c r="I41" s="15">
        <v>47150</v>
      </c>
      <c r="J41">
        <f t="shared" si="1"/>
        <v>0</v>
      </c>
      <c r="K41">
        <f t="shared" si="2"/>
        <v>1</v>
      </c>
      <c r="L41" t="str">
        <f t="shared" si="0"/>
        <v>02-29</v>
      </c>
      <c r="M41">
        <f t="shared" si="3"/>
        <v>0</v>
      </c>
      <c r="N41">
        <f t="shared" si="4"/>
        <v>28</v>
      </c>
      <c r="O41" t="str">
        <f t="shared" si="5"/>
        <v>0-02-29</v>
      </c>
      <c r="P41" t="str">
        <f t="shared" si="6"/>
        <v>28-02-29</v>
      </c>
      <c r="Q41" t="str">
        <f t="shared" si="14"/>
        <v>[0-02-29] - [0-04-29]</v>
      </c>
    </row>
    <row r="42" spans="8:17" ht="15" customHeight="1" x14ac:dyDescent="0.35">
      <c r="H42" s="6" t="s">
        <v>61</v>
      </c>
      <c r="I42" s="15">
        <v>47178</v>
      </c>
      <c r="J42">
        <f t="shared" si="1"/>
        <v>1</v>
      </c>
      <c r="K42">
        <f t="shared" si="2"/>
        <v>0</v>
      </c>
      <c r="L42" t="str">
        <f t="shared" si="0"/>
        <v>03-29</v>
      </c>
      <c r="M42">
        <f t="shared" si="3"/>
        <v>1</v>
      </c>
      <c r="N42">
        <f t="shared" si="4"/>
        <v>0</v>
      </c>
      <c r="O42" t="str">
        <f t="shared" si="5"/>
        <v>1-03-29</v>
      </c>
      <c r="P42" t="str">
        <f t="shared" si="6"/>
        <v>0-03-29</v>
      </c>
      <c r="Q42" t="str">
        <f t="shared" si="14"/>
        <v>[1-03-29] - [31-05-29]</v>
      </c>
    </row>
    <row r="43" spans="8:17" x14ac:dyDescent="0.35">
      <c r="H43" s="6" t="s">
        <v>61</v>
      </c>
      <c r="I43" s="15">
        <v>47209</v>
      </c>
      <c r="J43">
        <f t="shared" si="1"/>
        <v>0</v>
      </c>
      <c r="K43">
        <f t="shared" si="2"/>
        <v>0</v>
      </c>
      <c r="L43" t="str">
        <f t="shared" si="0"/>
        <v>04-29</v>
      </c>
      <c r="M43">
        <f t="shared" si="3"/>
        <v>0</v>
      </c>
      <c r="N43">
        <f t="shared" si="4"/>
        <v>0</v>
      </c>
      <c r="O43" t="str">
        <f t="shared" si="5"/>
        <v>0-04-29</v>
      </c>
      <c r="P43" t="str">
        <f t="shared" si="6"/>
        <v>0-04-29</v>
      </c>
      <c r="Q43" t="str">
        <f t="shared" si="14"/>
        <v>[0-04-29] - [0-06-29]</v>
      </c>
    </row>
    <row r="44" spans="8:17" x14ac:dyDescent="0.35">
      <c r="H44" s="6" t="s">
        <v>61</v>
      </c>
      <c r="I44" s="15">
        <v>47239</v>
      </c>
      <c r="J44">
        <f t="shared" si="1"/>
        <v>0</v>
      </c>
      <c r="K44">
        <f t="shared" si="2"/>
        <v>1</v>
      </c>
      <c r="L44" t="str">
        <f t="shared" si="0"/>
        <v>05-29</v>
      </c>
      <c r="M44">
        <f t="shared" si="3"/>
        <v>0</v>
      </c>
      <c r="N44">
        <f t="shared" si="4"/>
        <v>31</v>
      </c>
      <c r="O44" t="str">
        <f t="shared" si="5"/>
        <v>0-05-29</v>
      </c>
      <c r="P44" t="str">
        <f t="shared" si="6"/>
        <v>31-05-29</v>
      </c>
      <c r="Q44" t="str">
        <f t="shared" si="14"/>
        <v>[0-05-29] - [0-07-29]</v>
      </c>
    </row>
    <row r="45" spans="8:17" ht="15" customHeight="1" x14ac:dyDescent="0.35">
      <c r="H45" s="6" t="s">
        <v>62</v>
      </c>
      <c r="I45" s="15">
        <v>47270</v>
      </c>
      <c r="J45">
        <f t="shared" si="1"/>
        <v>1</v>
      </c>
      <c r="K45">
        <f t="shared" si="2"/>
        <v>0</v>
      </c>
      <c r="L45" t="str">
        <f t="shared" si="0"/>
        <v>06-29</v>
      </c>
      <c r="M45">
        <f t="shared" si="3"/>
        <v>1</v>
      </c>
      <c r="N45">
        <f t="shared" si="4"/>
        <v>0</v>
      </c>
      <c r="O45" t="str">
        <f t="shared" si="5"/>
        <v>1-06-29</v>
      </c>
      <c r="P45" t="str">
        <f t="shared" si="6"/>
        <v>0-06-29</v>
      </c>
      <c r="Q45" t="str">
        <f t="shared" si="14"/>
        <v>[1-06-29] - [31-08-29]</v>
      </c>
    </row>
    <row r="46" spans="8:17" x14ac:dyDescent="0.35">
      <c r="H46" s="6" t="s">
        <v>62</v>
      </c>
      <c r="I46" s="15">
        <v>47300</v>
      </c>
      <c r="J46">
        <f t="shared" si="1"/>
        <v>0</v>
      </c>
      <c r="K46">
        <f t="shared" si="2"/>
        <v>0</v>
      </c>
      <c r="L46" t="str">
        <f t="shared" si="0"/>
        <v>07-29</v>
      </c>
      <c r="M46">
        <f t="shared" si="3"/>
        <v>0</v>
      </c>
      <c r="N46">
        <f t="shared" si="4"/>
        <v>0</v>
      </c>
      <c r="O46" t="str">
        <f t="shared" si="5"/>
        <v>0-07-29</v>
      </c>
      <c r="P46" t="str">
        <f t="shared" si="6"/>
        <v>0-07-29</v>
      </c>
      <c r="Q46" t="str">
        <f t="shared" si="14"/>
        <v>[0-07-29] - [0-09-29]</v>
      </c>
    </row>
    <row r="47" spans="8:17" x14ac:dyDescent="0.35">
      <c r="H47" s="6" t="s">
        <v>62</v>
      </c>
      <c r="I47" s="15">
        <v>47331</v>
      </c>
      <c r="J47">
        <f t="shared" si="1"/>
        <v>0</v>
      </c>
      <c r="K47">
        <f t="shared" si="2"/>
        <v>1</v>
      </c>
      <c r="L47" t="str">
        <f t="shared" si="0"/>
        <v>08-29</v>
      </c>
      <c r="M47">
        <f t="shared" si="3"/>
        <v>0</v>
      </c>
      <c r="N47">
        <f t="shared" si="4"/>
        <v>31</v>
      </c>
      <c r="O47" t="str">
        <f t="shared" si="5"/>
        <v>0-08-29</v>
      </c>
      <c r="P47" t="str">
        <f t="shared" si="6"/>
        <v>31-08-29</v>
      </c>
      <c r="Q47" t="str">
        <f t="shared" si="14"/>
        <v>[0-08-29] - [0-10-29]</v>
      </c>
    </row>
    <row r="48" spans="8:17" ht="15" customHeight="1" x14ac:dyDescent="0.35">
      <c r="H48" s="6" t="s">
        <v>63</v>
      </c>
      <c r="I48" s="15">
        <v>47362</v>
      </c>
      <c r="J48">
        <f t="shared" si="1"/>
        <v>1</v>
      </c>
      <c r="K48">
        <f t="shared" si="2"/>
        <v>0</v>
      </c>
      <c r="L48" t="str">
        <f t="shared" si="0"/>
        <v>09-29</v>
      </c>
      <c r="M48">
        <f t="shared" si="3"/>
        <v>1</v>
      </c>
      <c r="N48">
        <f t="shared" si="4"/>
        <v>0</v>
      </c>
      <c r="O48" t="str">
        <f t="shared" si="5"/>
        <v>1-09-29</v>
      </c>
      <c r="P48" t="str">
        <f t="shared" si="6"/>
        <v>0-09-29</v>
      </c>
      <c r="Q48" t="str">
        <f t="shared" si="14"/>
        <v>[1-09-29] - [30-11-29]</v>
      </c>
    </row>
    <row r="49" spans="8:17" x14ac:dyDescent="0.35">
      <c r="H49" s="6" t="s">
        <v>63</v>
      </c>
      <c r="I49" s="15">
        <v>47392</v>
      </c>
      <c r="J49">
        <f t="shared" si="1"/>
        <v>0</v>
      </c>
      <c r="K49">
        <f t="shared" si="2"/>
        <v>0</v>
      </c>
      <c r="L49" t="str">
        <f t="shared" si="0"/>
        <v>10-29</v>
      </c>
      <c r="M49">
        <f t="shared" si="3"/>
        <v>0</v>
      </c>
      <c r="N49">
        <f t="shared" si="4"/>
        <v>0</v>
      </c>
      <c r="O49" t="str">
        <f t="shared" si="5"/>
        <v>0-10-29</v>
      </c>
      <c r="P49" t="str">
        <f t="shared" si="6"/>
        <v>0-10-29</v>
      </c>
      <c r="Q49" t="str">
        <f t="shared" si="14"/>
        <v>[0-10-29] - [0-12-29]</v>
      </c>
    </row>
    <row r="50" spans="8:17" x14ac:dyDescent="0.35">
      <c r="H50" s="6" t="s">
        <v>63</v>
      </c>
      <c r="I50" s="15">
        <v>47423</v>
      </c>
      <c r="J50">
        <f t="shared" si="1"/>
        <v>0</v>
      </c>
      <c r="K50">
        <f t="shared" si="2"/>
        <v>1</v>
      </c>
      <c r="L50" t="str">
        <f t="shared" si="0"/>
        <v>11-29</v>
      </c>
      <c r="M50">
        <f t="shared" si="3"/>
        <v>0</v>
      </c>
      <c r="N50">
        <f t="shared" si="4"/>
        <v>30</v>
      </c>
      <c r="O50" t="str">
        <f t="shared" si="5"/>
        <v>0-11-29</v>
      </c>
      <c r="P50" t="str">
        <f t="shared" si="6"/>
        <v>30-11-29</v>
      </c>
      <c r="Q50" t="str">
        <f t="shared" si="14"/>
        <v>[0-11-29] - [0-01-30]</v>
      </c>
    </row>
    <row r="51" spans="8:17" x14ac:dyDescent="0.35">
      <c r="H51" s="6" t="s">
        <v>64</v>
      </c>
      <c r="I51" s="15">
        <v>47453</v>
      </c>
      <c r="J51">
        <f t="shared" si="1"/>
        <v>1</v>
      </c>
      <c r="K51">
        <f t="shared" si="2"/>
        <v>0</v>
      </c>
      <c r="L51" t="str">
        <f t="shared" si="0"/>
        <v>12-29</v>
      </c>
      <c r="M51">
        <f t="shared" si="3"/>
        <v>1</v>
      </c>
      <c r="N51">
        <f t="shared" si="4"/>
        <v>0</v>
      </c>
      <c r="O51" t="str">
        <f t="shared" si="5"/>
        <v>1-12-29</v>
      </c>
      <c r="P51" t="str">
        <f t="shared" si="6"/>
        <v>0-12-29</v>
      </c>
      <c r="Q51" t="str">
        <f t="shared" si="14"/>
        <v>[1-12-29] - [28-02-30]</v>
      </c>
    </row>
    <row r="52" spans="8:17" x14ac:dyDescent="0.35">
      <c r="H52" s="6" t="s">
        <v>64</v>
      </c>
      <c r="I52" s="15">
        <v>47484</v>
      </c>
      <c r="J52">
        <f t="shared" si="1"/>
        <v>0</v>
      </c>
      <c r="K52">
        <f t="shared" si="2"/>
        <v>0</v>
      </c>
      <c r="L52" t="str">
        <f t="shared" si="0"/>
        <v>01-30</v>
      </c>
      <c r="M52">
        <f t="shared" si="3"/>
        <v>0</v>
      </c>
      <c r="N52">
        <f t="shared" si="4"/>
        <v>0</v>
      </c>
      <c r="O52" t="str">
        <f t="shared" si="5"/>
        <v>0-01-30</v>
      </c>
      <c r="P52" t="str">
        <f t="shared" si="6"/>
        <v>0-01-30</v>
      </c>
      <c r="Q52" t="str">
        <f t="shared" si="14"/>
        <v>[0-01-30] - []</v>
      </c>
    </row>
    <row r="53" spans="8:17" x14ac:dyDescent="0.35">
      <c r="H53" s="6" t="s">
        <v>64</v>
      </c>
      <c r="I53" s="15">
        <v>47515</v>
      </c>
      <c r="J53">
        <f t="shared" si="1"/>
        <v>0</v>
      </c>
      <c r="K53">
        <f t="shared" si="2"/>
        <v>1</v>
      </c>
      <c r="L53" t="str">
        <f t="shared" si="0"/>
        <v>02-30</v>
      </c>
      <c r="M53">
        <f t="shared" si="3"/>
        <v>0</v>
      </c>
      <c r="N53">
        <f t="shared" si="4"/>
        <v>28</v>
      </c>
      <c r="O53" t="str">
        <f t="shared" si="5"/>
        <v>0-02-30</v>
      </c>
      <c r="P53" t="str">
        <f t="shared" si="6"/>
        <v>28-02-30</v>
      </c>
      <c r="Q53" t="str">
        <f t="shared" si="14"/>
        <v>[0-02-30] - []</v>
      </c>
    </row>
  </sheetData>
  <mergeCells count="2">
    <mergeCell ref="H1:H2"/>
    <mergeCell ref="I1:I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9F1-C352-492C-B38B-00C663C94D3C}">
  <dimension ref="B1:AU451"/>
  <sheetViews>
    <sheetView zoomScale="55" zoomScaleNormal="55" workbookViewId="0">
      <selection activeCell="F1" sqref="F1"/>
    </sheetView>
  </sheetViews>
  <sheetFormatPr baseColWidth="10" defaultColWidth="11.453125" defaultRowHeight="14.5" x14ac:dyDescent="0.35"/>
  <cols>
    <col min="1" max="1" width="2.7265625" customWidth="1"/>
    <col min="2" max="2" width="18.7265625" customWidth="1"/>
    <col min="3" max="3" width="40" customWidth="1"/>
    <col min="4" max="4" width="17.54296875" customWidth="1"/>
    <col min="22" max="23" width="20.1796875" customWidth="1"/>
    <col min="24" max="25" width="25.54296875" customWidth="1"/>
    <col min="26" max="40" width="19.453125" bestFit="1" customWidth="1"/>
    <col min="45" max="45" width="76.453125" bestFit="1" customWidth="1"/>
    <col min="46" max="46" width="13" customWidth="1"/>
    <col min="47" max="47" width="23.81640625" customWidth="1"/>
  </cols>
  <sheetData>
    <row r="1" spans="2:47" ht="21" x14ac:dyDescent="0.5">
      <c r="V1" s="13" t="s">
        <v>65</v>
      </c>
    </row>
    <row r="2" spans="2:47" x14ac:dyDescent="0.35">
      <c r="B2" t="s">
        <v>65</v>
      </c>
      <c r="V2" t="s">
        <v>24</v>
      </c>
    </row>
    <row r="4" spans="2:47" ht="21" x14ac:dyDescent="0.5">
      <c r="V4" s="13" t="s">
        <v>66</v>
      </c>
    </row>
    <row r="5" spans="2:47" x14ac:dyDescent="0.35">
      <c r="B5" t="s">
        <v>66</v>
      </c>
    </row>
    <row r="6" spans="2:47" ht="15" thickBot="1" x14ac:dyDescent="0.4">
      <c r="Z6" t="s">
        <v>0</v>
      </c>
      <c r="AA6" t="s">
        <v>1</v>
      </c>
      <c r="AB6" t="s">
        <v>2</v>
      </c>
      <c r="AC6" t="s">
        <v>3</v>
      </c>
      <c r="AD6" t="s">
        <v>4</v>
      </c>
      <c r="AE6" t="s">
        <v>5</v>
      </c>
      <c r="AF6" t="s">
        <v>6</v>
      </c>
      <c r="AG6" t="s">
        <v>7</v>
      </c>
      <c r="AH6" t="s">
        <v>8</v>
      </c>
      <c r="AI6" t="s">
        <v>9</v>
      </c>
      <c r="AJ6" t="s">
        <v>60</v>
      </c>
      <c r="AK6" t="s">
        <v>61</v>
      </c>
      <c r="AL6" t="s">
        <v>62</v>
      </c>
      <c r="AM6" t="s">
        <v>63</v>
      </c>
      <c r="AN6" t="s">
        <v>64</v>
      </c>
    </row>
    <row r="7" spans="2:47" ht="56" thickBot="1" x14ac:dyDescent="0.4">
      <c r="B7" t="s">
        <v>67</v>
      </c>
      <c r="Z7" s="17" t="str">
        <f>_xlfn.XLOOKUP(Z6,Listas!$H$3:$H$53,Listas!$Q$3:$Q$53,-1)</f>
        <v>[1-06-26] - [31-08-26]</v>
      </c>
      <c r="AA7" s="17" t="str">
        <f>_xlfn.XLOOKUP(AA6,Listas!$H$3:$H$53,Listas!$Q$3:$Q$53,-1)</f>
        <v>[1-09-26] - [30-11-26]</v>
      </c>
      <c r="AB7" s="17" t="str">
        <f>_xlfn.XLOOKUP(AB6,Listas!$H$3:$H$53,Listas!$Q$3:$Q$53,-1)</f>
        <v>[1-12-26] - [28-02-27]</v>
      </c>
      <c r="AC7" s="17" t="str">
        <f>_xlfn.XLOOKUP(AC6,Listas!$H$3:$H$53,Listas!$Q$3:$Q$53,-1)</f>
        <v>[1-03-27] - [31-05-27]</v>
      </c>
      <c r="AD7" s="17" t="str">
        <f>_xlfn.XLOOKUP(AD6,Listas!$H$3:$H$53,Listas!$Q$3:$Q$53,-1)</f>
        <v>[1-06-27] - [31-08-27]</v>
      </c>
      <c r="AE7" s="17" t="str">
        <f>_xlfn.XLOOKUP(AE6,Listas!$H$3:$H$53,Listas!$Q$3:$Q$53,-1)</f>
        <v>[1-09-27] - [30-11-27]</v>
      </c>
      <c r="AF7" s="17" t="str">
        <f>_xlfn.XLOOKUP(AF6,Listas!$H$3:$H$53,Listas!$Q$3:$Q$53,-1)</f>
        <v>[1-12-27] - [29-02-28]</v>
      </c>
      <c r="AG7" s="17" t="str">
        <f>_xlfn.XLOOKUP(AG6,Listas!$H$3:$H$53,Listas!$Q$3:$Q$53,-1)</f>
        <v>[1-03-28] - [31-05-28]</v>
      </c>
      <c r="AH7" s="17" t="str">
        <f>_xlfn.XLOOKUP(AH6,Listas!$H$3:$H$53,Listas!$Q$3:$Q$53,-1)</f>
        <v>[1-06-28] - [31-08-28]</v>
      </c>
      <c r="AI7" s="17" t="str">
        <f>_xlfn.XLOOKUP(AI6,Listas!$H$3:$H$53,Listas!$Q$3:$Q$53,-1)</f>
        <v>[1-09-28] - [30-11-28]</v>
      </c>
      <c r="AJ7" s="17" t="str">
        <f>_xlfn.XLOOKUP(AJ6,Listas!$H$3:$H$53,Listas!$Q$3:$Q$53,-1)</f>
        <v>[1-12-28] - [28-02-29]</v>
      </c>
      <c r="AK7" s="17" t="str">
        <f>_xlfn.XLOOKUP(AK6,Listas!$H$3:$H$53,Listas!$Q$3:$Q$53,-1)</f>
        <v>[1-03-29] - [31-05-29]</v>
      </c>
      <c r="AL7" s="17" t="str">
        <f>_xlfn.XLOOKUP(AL6,Listas!$H$3:$H$53,Listas!$Q$3:$Q$53,-1)</f>
        <v>[1-06-29] - [31-08-29]</v>
      </c>
      <c r="AM7" s="17" t="str">
        <f>_xlfn.XLOOKUP(AM6,Listas!$H$3:$H$53,Listas!$Q$3:$Q$53,-1)</f>
        <v>[1-09-29] - [30-11-29]</v>
      </c>
      <c r="AN7" s="17" t="str">
        <f>_xlfn.XLOOKUP(AN6,Listas!$H$3:$H$53,Listas!$Q$3:$Q$53,-1)</f>
        <v>[1-12-29] - [28-02-30]</v>
      </c>
      <c r="AS7" s="33" t="s">
        <v>68</v>
      </c>
      <c r="AT7" s="34" t="s">
        <v>69</v>
      </c>
      <c r="AU7" s="35" t="s">
        <v>70</v>
      </c>
    </row>
    <row r="8" spans="2:47" ht="23" x14ac:dyDescent="0.35">
      <c r="B8" s="1" t="s">
        <v>16</v>
      </c>
      <c r="C8" s="1" t="s">
        <v>71</v>
      </c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60</v>
      </c>
      <c r="O8" s="1" t="s">
        <v>61</v>
      </c>
      <c r="P8" s="1" t="s">
        <v>62</v>
      </c>
      <c r="Q8" s="1" t="s">
        <v>63</v>
      </c>
      <c r="R8" s="1" t="s">
        <v>64</v>
      </c>
      <c r="V8" s="2" t="s">
        <v>16</v>
      </c>
      <c r="W8" s="2" t="s">
        <v>17</v>
      </c>
      <c r="X8" s="2" t="s">
        <v>18</v>
      </c>
      <c r="Y8" s="2" t="s">
        <v>19</v>
      </c>
      <c r="Z8" s="16" t="s">
        <v>0</v>
      </c>
      <c r="AA8" s="16" t="s">
        <v>1</v>
      </c>
      <c r="AB8" s="16" t="s">
        <v>2</v>
      </c>
      <c r="AC8" s="16" t="s">
        <v>3</v>
      </c>
      <c r="AD8" s="16" t="s">
        <v>4</v>
      </c>
      <c r="AE8" s="16" t="s">
        <v>5</v>
      </c>
      <c r="AF8" s="16" t="s">
        <v>6</v>
      </c>
      <c r="AG8" s="16" t="s">
        <v>7</v>
      </c>
      <c r="AH8" s="16" t="s">
        <v>8</v>
      </c>
      <c r="AI8" s="16" t="s">
        <v>9</v>
      </c>
      <c r="AJ8" s="16" t="s">
        <v>60</v>
      </c>
      <c r="AK8" s="16" t="s">
        <v>61</v>
      </c>
      <c r="AL8" s="16" t="s">
        <v>62</v>
      </c>
      <c r="AM8" s="16" t="s">
        <v>63</v>
      </c>
      <c r="AN8" s="16" t="s">
        <v>64</v>
      </c>
      <c r="AS8" s="36" t="s">
        <v>72</v>
      </c>
      <c r="AT8" s="36">
        <v>900155624</v>
      </c>
      <c r="AU8" s="37" t="s">
        <v>73</v>
      </c>
    </row>
    <row r="9" spans="2:47" ht="23" x14ac:dyDescent="0.35">
      <c r="B9" s="3" t="s">
        <v>31</v>
      </c>
      <c r="C9" s="4" t="s">
        <v>36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T9" t="str">
        <f>_xlfn.XLOOKUP(Tabla2[[#This Row],[Sector de Consumo]],Listas!$C$8:$C$16,Listas!$D$8:$D$16,-1)</f>
        <v>NA</v>
      </c>
      <c r="U9" t="str">
        <f>_xlfn.XLOOKUP(V9,Tipo_Demanda,Listas!$A$2:$A$3,-1)</f>
        <v>Dem_Esencial</v>
      </c>
      <c r="V9" s="6" t="s">
        <v>31</v>
      </c>
      <c r="W9" s="6" t="s">
        <v>36</v>
      </c>
      <c r="X9" s="7" t="s">
        <v>57</v>
      </c>
      <c r="Y9" s="7" t="s">
        <v>74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10</v>
      </c>
      <c r="AS9" s="38" t="s">
        <v>75</v>
      </c>
      <c r="AT9" s="39">
        <v>901319670</v>
      </c>
      <c r="AU9" s="40" t="s">
        <v>73</v>
      </c>
    </row>
    <row r="10" spans="2:47" ht="34.5" x14ac:dyDescent="0.35">
      <c r="B10" s="3" t="s">
        <v>31</v>
      </c>
      <c r="C10" s="4" t="s">
        <v>76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T10" t="str">
        <f>_xlfn.XLOOKUP(Tabla2[[#This Row],[Sector de Consumo]],Listas!$C$8:$C$16,Listas!$D$8:$D$16,-1)</f>
        <v>NA</v>
      </c>
      <c r="U10" t="str">
        <f>_xlfn.XLOOKUP(V10,Tipo_Demanda,Listas!$A$2:$A$3,-1)</f>
        <v>Dem_No_Esencial</v>
      </c>
      <c r="V10" s="6" t="s">
        <v>32</v>
      </c>
      <c r="W10" s="6" t="s">
        <v>45</v>
      </c>
      <c r="X10" s="7" t="s">
        <v>57</v>
      </c>
      <c r="Y10" s="7" t="s">
        <v>77</v>
      </c>
      <c r="Z10">
        <v>20</v>
      </c>
      <c r="AA10">
        <v>0</v>
      </c>
      <c r="AB10">
        <v>0</v>
      </c>
      <c r="AC10">
        <v>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10</v>
      </c>
      <c r="AS10" s="41" t="s">
        <v>78</v>
      </c>
      <c r="AT10" s="41">
        <v>830112464</v>
      </c>
      <c r="AU10" s="42" t="s">
        <v>79</v>
      </c>
    </row>
    <row r="11" spans="2:47" ht="34.5" x14ac:dyDescent="0.35">
      <c r="B11" s="3" t="s">
        <v>31</v>
      </c>
      <c r="C11" s="4" t="s">
        <v>80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T11" t="str">
        <f>_xlfn.XLOOKUP(Tabla2[[#This Row],[Sector de Consumo]],Listas!$C$8:$C$16,Listas!$D$8:$D$16,-1)</f>
        <v>Si_No</v>
      </c>
      <c r="U11" t="str">
        <f>_xlfn.XLOOKUP(V11,Tipo_Demanda,Listas!$A$2:$A$3,-1)</f>
        <v>Dem_Esencial</v>
      </c>
      <c r="V11" s="6" t="s">
        <v>31</v>
      </c>
      <c r="W11" s="6" t="s">
        <v>44</v>
      </c>
      <c r="X11" s="7" t="s">
        <v>38</v>
      </c>
      <c r="Y11" s="7" t="s">
        <v>77</v>
      </c>
      <c r="AS11" s="38" t="s">
        <v>81</v>
      </c>
      <c r="AT11" s="39">
        <v>900839269</v>
      </c>
      <c r="AU11" s="40" t="s">
        <v>79</v>
      </c>
    </row>
    <row r="12" spans="2:47" x14ac:dyDescent="0.35">
      <c r="B12" s="3" t="s">
        <v>31</v>
      </c>
      <c r="C12" s="4" t="s">
        <v>82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T12">
        <f>_xlfn.XLOOKUP(Tabla2[[#This Row],[Sector de Consumo]],Listas!$C$8:$C$16,Listas!$D$8:$D$16,-1)</f>
        <v>-1</v>
      </c>
      <c r="U12">
        <f>_xlfn.XLOOKUP(V12,Tipo_Demanda,Listas!$A$2:$A$3,-1)</f>
        <v>-1</v>
      </c>
      <c r="V12" s="8"/>
      <c r="W12" s="7"/>
      <c r="X12" s="7"/>
      <c r="Y12" s="7"/>
      <c r="AS12" s="41" t="s">
        <v>83</v>
      </c>
      <c r="AT12" s="41">
        <v>860013771</v>
      </c>
      <c r="AU12" s="42" t="s">
        <v>79</v>
      </c>
    </row>
    <row r="13" spans="2:47" x14ac:dyDescent="0.35">
      <c r="B13" s="3" t="s">
        <v>31</v>
      </c>
      <c r="C13" s="4" t="s">
        <v>84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T13">
        <f>_xlfn.XLOOKUP(Tabla2[[#This Row],[Sector de Consumo]],Listas!$C$8:$C$16,Listas!$D$8:$D$16,-1)</f>
        <v>-1</v>
      </c>
      <c r="U13">
        <f>_xlfn.XLOOKUP(V13,Tipo_Demanda,Listas!$A$2:$A$3,-1)</f>
        <v>-1</v>
      </c>
      <c r="V13" s="8"/>
      <c r="W13" s="7"/>
      <c r="X13" s="7"/>
      <c r="Y13" s="7"/>
      <c r="AS13" s="38" t="s">
        <v>85</v>
      </c>
      <c r="AT13" s="39">
        <v>860007668</v>
      </c>
      <c r="AU13" s="40" t="s">
        <v>79</v>
      </c>
    </row>
    <row r="14" spans="2:47" ht="57.5" x14ac:dyDescent="0.35">
      <c r="B14" s="3" t="s">
        <v>31</v>
      </c>
      <c r="C14" s="4" t="s">
        <v>86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T14">
        <f>_xlfn.XLOOKUP(Tabla2[[#This Row],[Sector de Consumo]],Listas!$C$8:$C$16,Listas!$D$8:$D$16,-1)</f>
        <v>-1</v>
      </c>
      <c r="U14">
        <f>_xlfn.XLOOKUP(V14,Tipo_Demanda,Listas!$A$2:$A$3,-1)</f>
        <v>-1</v>
      </c>
      <c r="V14" s="8"/>
      <c r="W14" s="7"/>
      <c r="X14" s="7"/>
      <c r="Y14" s="7"/>
      <c r="AS14" s="41" t="s">
        <v>87</v>
      </c>
      <c r="AT14" s="41">
        <v>891101577</v>
      </c>
      <c r="AU14" s="42" t="s">
        <v>73</v>
      </c>
    </row>
    <row r="15" spans="2:47" ht="57.5" x14ac:dyDescent="0.35">
      <c r="B15" s="3" t="s">
        <v>31</v>
      </c>
      <c r="C15" s="4" t="s">
        <v>88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T15">
        <f>_xlfn.XLOOKUP(Tabla2[[#This Row],[Sector de Consumo]],Listas!$C$8:$C$16,Listas!$D$8:$D$16,-1)</f>
        <v>-1</v>
      </c>
      <c r="U15">
        <f>_xlfn.XLOOKUP(V15,Tipo_Demanda,Listas!$A$2:$A$3,-1)</f>
        <v>-1</v>
      </c>
      <c r="V15" s="8"/>
      <c r="W15" s="7"/>
      <c r="X15" s="7"/>
      <c r="Y15" s="7"/>
      <c r="AS15" s="38" t="s">
        <v>89</v>
      </c>
      <c r="AT15" s="39">
        <v>900184722</v>
      </c>
      <c r="AU15" s="40" t="s">
        <v>79</v>
      </c>
    </row>
    <row r="16" spans="2:47" ht="23" x14ac:dyDescent="0.35">
      <c r="B16" s="3" t="s">
        <v>32</v>
      </c>
      <c r="C16" s="4" t="s">
        <v>37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T16">
        <f>_xlfn.XLOOKUP(Tabla2[[#This Row],[Sector de Consumo]],Listas!$C$8:$C$16,Listas!$D$8:$D$16,-1)</f>
        <v>-1</v>
      </c>
      <c r="U16">
        <f>_xlfn.XLOOKUP(V16,Tipo_Demanda,Listas!$A$2:$A$3,-1)</f>
        <v>-1</v>
      </c>
      <c r="V16" s="8"/>
      <c r="W16" s="7"/>
      <c r="X16" s="7"/>
      <c r="Y16" s="7"/>
      <c r="AS16" s="41" t="s">
        <v>90</v>
      </c>
      <c r="AT16" s="41">
        <v>860032550</v>
      </c>
      <c r="AU16" s="42" t="s">
        <v>79</v>
      </c>
    </row>
    <row r="17" spans="2:47" ht="23" x14ac:dyDescent="0.35">
      <c r="B17" s="3" t="s">
        <v>32</v>
      </c>
      <c r="C17" s="4" t="s">
        <v>91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T17">
        <f>_xlfn.XLOOKUP(Tabla2[[#This Row],[Sector de Consumo]],Listas!$C$8:$C$16,Listas!$D$8:$D$16,-1)</f>
        <v>-1</v>
      </c>
      <c r="U17">
        <f>_xlfn.XLOOKUP(V17,Tipo_Demanda,Listas!$A$2:$A$3,-1)</f>
        <v>-1</v>
      </c>
      <c r="V17" s="8"/>
      <c r="W17" s="7"/>
      <c r="X17" s="7"/>
      <c r="Y17" s="7"/>
      <c r="AS17" s="38" t="s">
        <v>92</v>
      </c>
      <c r="AT17" s="39">
        <v>901214103</v>
      </c>
      <c r="AU17" s="40" t="s">
        <v>79</v>
      </c>
    </row>
    <row r="18" spans="2:47" ht="23" x14ac:dyDescent="0.35">
      <c r="B18" s="3" t="s">
        <v>32</v>
      </c>
      <c r="C18" s="4" t="s">
        <v>45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T18">
        <f>_xlfn.XLOOKUP(Tabla2[[#This Row],[Sector de Consumo]],Listas!$C$8:$C$16,Listas!$D$8:$D$16,-1)</f>
        <v>-1</v>
      </c>
      <c r="U18">
        <f>_xlfn.XLOOKUP(V18,Tipo_Demanda,Listas!$A$2:$A$3,-1)</f>
        <v>-1</v>
      </c>
      <c r="V18" s="8"/>
      <c r="W18" s="7"/>
      <c r="X18" s="7"/>
      <c r="Y18" s="7"/>
      <c r="AS18" s="41" t="s">
        <v>93</v>
      </c>
      <c r="AT18" s="41">
        <v>890304130</v>
      </c>
      <c r="AU18" s="42" t="s">
        <v>79</v>
      </c>
    </row>
    <row r="19" spans="2:47" ht="23.25" customHeight="1" x14ac:dyDescent="0.35">
      <c r="B19" s="3" t="s">
        <v>32</v>
      </c>
      <c r="C19" s="4" t="s">
        <v>50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T19">
        <f>_xlfn.XLOOKUP(Tabla2[[#This Row],[Sector de Consumo]],Listas!$C$8:$C$16,Listas!$D$8:$D$16,-1)</f>
        <v>-1</v>
      </c>
      <c r="U19">
        <f>_xlfn.XLOOKUP(V19,Tipo_Demanda,Listas!$A$2:$A$3,-1)</f>
        <v>-1</v>
      </c>
      <c r="V19" s="8"/>
      <c r="W19" s="7"/>
      <c r="X19" s="7"/>
      <c r="Y19" s="7"/>
      <c r="AS19" s="38" t="s">
        <v>94</v>
      </c>
      <c r="AT19" s="39">
        <v>890103400</v>
      </c>
      <c r="AU19" s="40" t="s">
        <v>79</v>
      </c>
    </row>
    <row r="20" spans="2:47" ht="23" x14ac:dyDescent="0.35">
      <c r="B20" s="3" t="s">
        <v>32</v>
      </c>
      <c r="C20" s="4" t="s">
        <v>53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T20">
        <f>_xlfn.XLOOKUP(Tabla2[[#This Row],[Sector de Consumo]],Listas!$C$8:$C$16,Listas!$D$8:$D$16,-1)</f>
        <v>-1</v>
      </c>
      <c r="U20">
        <f>_xlfn.XLOOKUP(V20,Tipo_Demanda,Listas!$A$2:$A$3,-1)</f>
        <v>-1</v>
      </c>
      <c r="V20" s="8"/>
      <c r="W20" s="7"/>
      <c r="X20" s="7"/>
      <c r="Y20" s="7"/>
      <c r="AS20" s="41" t="s">
        <v>95</v>
      </c>
      <c r="AT20" s="41">
        <v>860025900</v>
      </c>
      <c r="AU20" s="42" t="s">
        <v>79</v>
      </c>
    </row>
    <row r="21" spans="2:47" x14ac:dyDescent="0.35">
      <c r="B21" s="3"/>
      <c r="C21" s="3" t="s">
        <v>96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V21" s="8" t="s">
        <v>20</v>
      </c>
      <c r="W21" s="7"/>
      <c r="X21" s="7"/>
      <c r="Y21" s="7"/>
      <c r="Z21">
        <f>SUBTOTAL(109,Tabla2[Trimestre 3])</f>
        <v>30</v>
      </c>
      <c r="AA21">
        <f>SUBTOTAL(109,Tabla2[Trimestre 4])</f>
        <v>10</v>
      </c>
      <c r="AB21">
        <f>SUBTOTAL(109,Tabla2[Trimestre 5])</f>
        <v>10</v>
      </c>
      <c r="AC21">
        <f>SUBTOTAL(109,Tabla2[Trimestre 6])</f>
        <v>10</v>
      </c>
      <c r="AD21">
        <f>SUBTOTAL(109,Tabla2[Trimestre 7])</f>
        <v>20</v>
      </c>
      <c r="AE21">
        <f>SUBTOTAL(109,Tabla2[Trimestre 8])</f>
        <v>20</v>
      </c>
      <c r="AF21">
        <f>SUBTOTAL(109,Tabla2[Trimestre 9])</f>
        <v>20</v>
      </c>
      <c r="AG21">
        <f>SUBTOTAL(109,Tabla2[Trimestre 10])</f>
        <v>20</v>
      </c>
      <c r="AH21">
        <f>SUBTOTAL(109,Tabla2[Trimestre 11])</f>
        <v>20</v>
      </c>
      <c r="AI21">
        <f>SUBTOTAL(109,Tabla2[Trimestre 12])</f>
        <v>20</v>
      </c>
      <c r="AJ21">
        <f>SUBTOTAL(109,Tabla2[Trimestre 13])</f>
        <v>20</v>
      </c>
      <c r="AK21">
        <f>SUBTOTAL(109,Tabla2[Trimestre 14])</f>
        <v>20</v>
      </c>
      <c r="AL21">
        <f>SUBTOTAL(109,Tabla2[Trimestre 15])</f>
        <v>20</v>
      </c>
      <c r="AM21">
        <f>SUBTOTAL(109,Tabla2[Trimestre 16])</f>
        <v>20</v>
      </c>
      <c r="AN21">
        <f>SUBTOTAL(109,Tabla2[Trimestre 17])</f>
        <v>20</v>
      </c>
      <c r="AS21" s="38" t="s">
        <v>97</v>
      </c>
      <c r="AT21" s="39">
        <v>890300213</v>
      </c>
      <c r="AU21" s="40" t="s">
        <v>79</v>
      </c>
    </row>
    <row r="22" spans="2:47" ht="29" x14ac:dyDescent="0.35">
      <c r="B22" s="10"/>
      <c r="AS22" s="41" t="s">
        <v>98</v>
      </c>
      <c r="AT22" s="41">
        <v>901716268</v>
      </c>
      <c r="AU22" s="42" t="s">
        <v>99</v>
      </c>
    </row>
    <row r="23" spans="2:47" x14ac:dyDescent="0.35">
      <c r="B23" s="10"/>
      <c r="AS23" s="38" t="s">
        <v>100</v>
      </c>
      <c r="AT23" s="39">
        <v>830065666</v>
      </c>
      <c r="AU23" s="40" t="s">
        <v>79</v>
      </c>
    </row>
    <row r="24" spans="2:47" x14ac:dyDescent="0.35">
      <c r="B24" t="s">
        <v>101</v>
      </c>
      <c r="AS24" s="41" t="s">
        <v>102</v>
      </c>
      <c r="AT24" s="41">
        <v>890904138</v>
      </c>
      <c r="AU24" s="42" t="s">
        <v>79</v>
      </c>
    </row>
    <row r="25" spans="2:47" ht="23" x14ac:dyDescent="0.35">
      <c r="B25" s="1" t="s">
        <v>16</v>
      </c>
      <c r="C25" s="1" t="s">
        <v>71</v>
      </c>
      <c r="D25" s="1" t="s">
        <v>0</v>
      </c>
      <c r="E25" s="1" t="s">
        <v>1</v>
      </c>
      <c r="F25" s="1" t="s">
        <v>2</v>
      </c>
      <c r="G25" s="1" t="s">
        <v>3</v>
      </c>
      <c r="H25" s="1" t="s">
        <v>4</v>
      </c>
      <c r="I25" s="1" t="s">
        <v>5</v>
      </c>
      <c r="J25" s="1" t="s">
        <v>6</v>
      </c>
      <c r="K25" s="1" t="s">
        <v>7</v>
      </c>
      <c r="L25" s="1" t="s">
        <v>8</v>
      </c>
      <c r="M25" s="1" t="s">
        <v>9</v>
      </c>
      <c r="N25" s="1" t="s">
        <v>60</v>
      </c>
      <c r="O25" s="1" t="s">
        <v>61</v>
      </c>
      <c r="P25" s="1" t="s">
        <v>62</v>
      </c>
      <c r="Q25" s="1" t="s">
        <v>63</v>
      </c>
      <c r="R25" s="1" t="s">
        <v>64</v>
      </c>
      <c r="AS25" s="38" t="s">
        <v>103</v>
      </c>
      <c r="AT25" s="39">
        <v>901026852</v>
      </c>
      <c r="AU25" s="40" t="s">
        <v>79</v>
      </c>
    </row>
    <row r="26" spans="2:47" ht="23" x14ac:dyDescent="0.35">
      <c r="B26" s="3" t="s">
        <v>31</v>
      </c>
      <c r="C26" s="4" t="s">
        <v>36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AS26" s="41" t="s">
        <v>104</v>
      </c>
      <c r="AT26" s="41">
        <v>890903310</v>
      </c>
      <c r="AU26" s="42" t="s">
        <v>79</v>
      </c>
    </row>
    <row r="27" spans="2:47" ht="34.5" x14ac:dyDescent="0.35">
      <c r="B27" s="3" t="s">
        <v>31</v>
      </c>
      <c r="C27" s="4" t="s">
        <v>76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AS27" s="38" t="s">
        <v>105</v>
      </c>
      <c r="AT27" s="39">
        <v>890930086</v>
      </c>
      <c r="AU27" s="40" t="s">
        <v>79</v>
      </c>
    </row>
    <row r="28" spans="2:47" ht="34.5" x14ac:dyDescent="0.35">
      <c r="B28" s="3" t="s">
        <v>31</v>
      </c>
      <c r="C28" s="4" t="s">
        <v>80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AS28" s="41" t="s">
        <v>106</v>
      </c>
      <c r="AT28" s="41">
        <v>900174669</v>
      </c>
      <c r="AU28" s="42" t="s">
        <v>79</v>
      </c>
    </row>
    <row r="29" spans="2:47" x14ac:dyDescent="0.35">
      <c r="B29" s="3" t="s">
        <v>31</v>
      </c>
      <c r="C29" s="4" t="s">
        <v>82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AS29" s="38" t="s">
        <v>107</v>
      </c>
      <c r="AT29" s="39">
        <v>901217206</v>
      </c>
      <c r="AU29" s="40" t="s">
        <v>73</v>
      </c>
    </row>
    <row r="30" spans="2:47" x14ac:dyDescent="0.35">
      <c r="B30" s="3" t="s">
        <v>31</v>
      </c>
      <c r="C30" s="4" t="s">
        <v>84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AS30" s="41" t="s">
        <v>108</v>
      </c>
      <c r="AT30" s="41">
        <v>800022558</v>
      </c>
      <c r="AU30" s="42" t="s">
        <v>79</v>
      </c>
    </row>
    <row r="31" spans="2:47" ht="57.5" x14ac:dyDescent="0.35">
      <c r="B31" s="3" t="s">
        <v>31</v>
      </c>
      <c r="C31" s="4" t="s">
        <v>86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AS31" s="38" t="s">
        <v>109</v>
      </c>
      <c r="AT31" s="39">
        <v>900117087</v>
      </c>
      <c r="AU31" s="40" t="s">
        <v>79</v>
      </c>
    </row>
    <row r="32" spans="2:47" ht="57.5" x14ac:dyDescent="0.35">
      <c r="B32" s="3" t="s">
        <v>31</v>
      </c>
      <c r="C32" s="4" t="s">
        <v>88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AS32" s="41" t="s">
        <v>110</v>
      </c>
      <c r="AT32" s="41">
        <v>900951054</v>
      </c>
      <c r="AU32" s="42" t="s">
        <v>79</v>
      </c>
    </row>
    <row r="33" spans="2:47" ht="23" x14ac:dyDescent="0.35">
      <c r="B33" s="3" t="s">
        <v>32</v>
      </c>
      <c r="C33" s="4" t="s">
        <v>37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AS33" s="38" t="s">
        <v>111</v>
      </c>
      <c r="AT33" s="39">
        <v>890105927</v>
      </c>
      <c r="AU33" s="40" t="s">
        <v>79</v>
      </c>
    </row>
    <row r="34" spans="2:47" ht="23" x14ac:dyDescent="0.35">
      <c r="B34" s="3" t="s">
        <v>32</v>
      </c>
      <c r="C34" s="4" t="s">
        <v>91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AS34" s="41" t="s">
        <v>112</v>
      </c>
      <c r="AT34" s="41">
        <v>860006127</v>
      </c>
      <c r="AU34" s="42" t="s">
        <v>79</v>
      </c>
    </row>
    <row r="35" spans="2:47" ht="23" x14ac:dyDescent="0.35">
      <c r="B35" s="3" t="s">
        <v>32</v>
      </c>
      <c r="C35" s="4" t="s">
        <v>45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AS35" s="38" t="s">
        <v>113</v>
      </c>
      <c r="AT35" s="39">
        <v>901877938</v>
      </c>
      <c r="AU35" s="40" t="s">
        <v>73</v>
      </c>
    </row>
    <row r="36" spans="2:47" ht="23" x14ac:dyDescent="0.35">
      <c r="B36" s="3" t="s">
        <v>32</v>
      </c>
      <c r="C36" s="4" t="s">
        <v>50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AS36" s="41" t="s">
        <v>114</v>
      </c>
      <c r="AT36" s="41">
        <v>890400080</v>
      </c>
      <c r="AU36" s="42" t="s">
        <v>79</v>
      </c>
    </row>
    <row r="37" spans="2:47" ht="29" x14ac:dyDescent="0.35">
      <c r="B37" s="3" t="s">
        <v>32</v>
      </c>
      <c r="C37" s="4" t="s">
        <v>53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AS37" s="38" t="s">
        <v>115</v>
      </c>
      <c r="AT37" s="39">
        <v>900851785</v>
      </c>
      <c r="AU37" s="40" t="s">
        <v>99</v>
      </c>
    </row>
    <row r="38" spans="2:47" x14ac:dyDescent="0.35">
      <c r="B38" s="3"/>
      <c r="C38" s="3" t="s">
        <v>96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AS38" s="41" t="s">
        <v>116</v>
      </c>
      <c r="AT38" s="41">
        <v>860006853</v>
      </c>
      <c r="AU38" s="42" t="s">
        <v>79</v>
      </c>
    </row>
    <row r="39" spans="2:47" x14ac:dyDescent="0.35">
      <c r="AS39" s="38" t="s">
        <v>117</v>
      </c>
      <c r="AT39" s="39">
        <v>890300406</v>
      </c>
      <c r="AU39" s="40" t="s">
        <v>79</v>
      </c>
    </row>
    <row r="40" spans="2:47" x14ac:dyDescent="0.35">
      <c r="AS40" s="41" t="s">
        <v>118</v>
      </c>
      <c r="AT40" s="41">
        <v>860026759</v>
      </c>
      <c r="AU40" s="42" t="s">
        <v>79</v>
      </c>
    </row>
    <row r="41" spans="2:47" x14ac:dyDescent="0.35">
      <c r="B41" t="s">
        <v>119</v>
      </c>
      <c r="AS41" s="38" t="s">
        <v>120</v>
      </c>
      <c r="AT41" s="39">
        <v>890319047</v>
      </c>
      <c r="AU41" s="40" t="s">
        <v>79</v>
      </c>
    </row>
    <row r="42" spans="2:47" ht="34.5" x14ac:dyDescent="0.35">
      <c r="B42" s="1" t="s">
        <v>16</v>
      </c>
      <c r="C42" s="1" t="s">
        <v>71</v>
      </c>
      <c r="D42" s="1" t="s">
        <v>121</v>
      </c>
      <c r="AS42" s="41" t="s">
        <v>122</v>
      </c>
      <c r="AT42" s="41">
        <v>890301960</v>
      </c>
      <c r="AU42" s="42" t="s">
        <v>79</v>
      </c>
    </row>
    <row r="43" spans="2:47" ht="23" x14ac:dyDescent="0.35">
      <c r="B43" s="3" t="s">
        <v>31</v>
      </c>
      <c r="C43" s="4" t="s">
        <v>36</v>
      </c>
      <c r="D43" s="5">
        <v>0</v>
      </c>
      <c r="AS43" s="38" t="s">
        <v>123</v>
      </c>
      <c r="AT43" s="39">
        <v>800249860</v>
      </c>
      <c r="AU43" s="40" t="s">
        <v>124</v>
      </c>
    </row>
    <row r="44" spans="2:47" ht="23" x14ac:dyDescent="0.35">
      <c r="B44" s="3" t="s">
        <v>31</v>
      </c>
      <c r="C44" s="4" t="s">
        <v>44</v>
      </c>
      <c r="D44" s="5">
        <v>0</v>
      </c>
      <c r="AS44" s="41" t="s">
        <v>123</v>
      </c>
      <c r="AT44" s="41">
        <v>800249860</v>
      </c>
      <c r="AU44" s="42" t="s">
        <v>79</v>
      </c>
    </row>
    <row r="45" spans="2:47" x14ac:dyDescent="0.35">
      <c r="B45" s="3" t="s">
        <v>31</v>
      </c>
      <c r="C45" s="4" t="s">
        <v>49</v>
      </c>
      <c r="D45" s="5">
        <v>0</v>
      </c>
      <c r="AS45" s="38" t="s">
        <v>123</v>
      </c>
      <c r="AT45" s="39">
        <v>800249860</v>
      </c>
      <c r="AU45" s="40" t="s">
        <v>73</v>
      </c>
    </row>
    <row r="46" spans="2:47" ht="46" x14ac:dyDescent="0.35">
      <c r="B46" s="3" t="s">
        <v>31</v>
      </c>
      <c r="C46" s="4" t="s">
        <v>52</v>
      </c>
      <c r="D46" s="5">
        <v>0</v>
      </c>
      <c r="AS46" s="41" t="s">
        <v>125</v>
      </c>
      <c r="AT46" s="41">
        <v>860002523</v>
      </c>
      <c r="AU46" s="42" t="s">
        <v>79</v>
      </c>
    </row>
    <row r="47" spans="2:47" ht="23" x14ac:dyDescent="0.35">
      <c r="B47" s="3" t="s">
        <v>32</v>
      </c>
      <c r="C47" s="4" t="s">
        <v>37</v>
      </c>
      <c r="D47" s="5">
        <v>0</v>
      </c>
      <c r="AS47" s="38" t="s">
        <v>126</v>
      </c>
      <c r="AT47" s="39">
        <v>900531210</v>
      </c>
      <c r="AU47" s="40" t="s">
        <v>79</v>
      </c>
    </row>
    <row r="48" spans="2:47" ht="23" x14ac:dyDescent="0.35">
      <c r="B48" s="3" t="s">
        <v>32</v>
      </c>
      <c r="C48" s="4" t="s">
        <v>91</v>
      </c>
      <c r="D48" s="5">
        <v>0</v>
      </c>
      <c r="AS48" s="41" t="s">
        <v>127</v>
      </c>
      <c r="AT48" s="41">
        <v>900038232</v>
      </c>
      <c r="AU48" s="42" t="s">
        <v>73</v>
      </c>
    </row>
    <row r="49" spans="2:47" ht="23" x14ac:dyDescent="0.35">
      <c r="B49" s="3" t="s">
        <v>32</v>
      </c>
      <c r="C49" s="4" t="s">
        <v>45</v>
      </c>
      <c r="D49" s="5">
        <v>0</v>
      </c>
      <c r="AS49" s="38" t="s">
        <v>127</v>
      </c>
      <c r="AT49" s="39">
        <v>900038232</v>
      </c>
      <c r="AU49" s="40" t="s">
        <v>124</v>
      </c>
    </row>
    <row r="50" spans="2:47" ht="23" x14ac:dyDescent="0.35">
      <c r="B50" s="3" t="s">
        <v>32</v>
      </c>
      <c r="C50" s="4" t="s">
        <v>50</v>
      </c>
      <c r="D50" s="5">
        <v>0</v>
      </c>
      <c r="AS50" s="41" t="s">
        <v>128</v>
      </c>
      <c r="AT50" s="41">
        <v>901036546</v>
      </c>
      <c r="AU50" s="42" t="s">
        <v>73</v>
      </c>
    </row>
    <row r="51" spans="2:47" ht="29" x14ac:dyDescent="0.35">
      <c r="B51" s="3" t="s">
        <v>32</v>
      </c>
      <c r="C51" s="4" t="s">
        <v>53</v>
      </c>
      <c r="D51" s="5">
        <v>0</v>
      </c>
      <c r="AS51" s="38" t="s">
        <v>129</v>
      </c>
      <c r="AT51" s="39">
        <v>830080672</v>
      </c>
      <c r="AU51" s="40" t="s">
        <v>130</v>
      </c>
    </row>
    <row r="52" spans="2:47" x14ac:dyDescent="0.35">
      <c r="B52" s="3"/>
      <c r="C52" s="3" t="s">
        <v>96</v>
      </c>
      <c r="D52" s="9">
        <v>0</v>
      </c>
      <c r="AS52" s="41" t="s">
        <v>129</v>
      </c>
      <c r="AT52" s="41">
        <v>830080672</v>
      </c>
      <c r="AU52" s="42" t="s">
        <v>79</v>
      </c>
    </row>
    <row r="53" spans="2:47" x14ac:dyDescent="0.35">
      <c r="AS53" s="38" t="s">
        <v>131</v>
      </c>
      <c r="AT53" s="39">
        <v>804011155</v>
      </c>
      <c r="AU53" s="40" t="s">
        <v>73</v>
      </c>
    </row>
    <row r="54" spans="2:47" ht="29" x14ac:dyDescent="0.35">
      <c r="AS54" s="41" t="s">
        <v>131</v>
      </c>
      <c r="AT54" s="41">
        <v>804011155</v>
      </c>
      <c r="AU54" s="42" t="s">
        <v>99</v>
      </c>
    </row>
    <row r="55" spans="2:47" ht="29" x14ac:dyDescent="0.35">
      <c r="B55" t="s">
        <v>67</v>
      </c>
      <c r="AS55" s="38" t="s">
        <v>132</v>
      </c>
      <c r="AT55" s="39">
        <v>830141445</v>
      </c>
      <c r="AU55" s="40" t="s">
        <v>130</v>
      </c>
    </row>
    <row r="56" spans="2:47" x14ac:dyDescent="0.35">
      <c r="B56" s="1" t="s">
        <v>16</v>
      </c>
      <c r="C56" s="1" t="s">
        <v>71</v>
      </c>
      <c r="D56" s="11">
        <v>45992</v>
      </c>
      <c r="E56" s="11">
        <v>46023</v>
      </c>
      <c r="F56" s="11">
        <v>46054</v>
      </c>
      <c r="AS56" s="41" t="s">
        <v>133</v>
      </c>
      <c r="AT56" s="41">
        <v>901037870</v>
      </c>
      <c r="AU56" s="42" t="s">
        <v>79</v>
      </c>
    </row>
    <row r="57" spans="2:47" ht="29" x14ac:dyDescent="0.35">
      <c r="B57" s="3" t="s">
        <v>31</v>
      </c>
      <c r="C57" s="4" t="s">
        <v>36</v>
      </c>
      <c r="D57" s="5">
        <v>0</v>
      </c>
      <c r="E57" s="5">
        <v>0</v>
      </c>
      <c r="F57" s="5">
        <v>0</v>
      </c>
      <c r="AS57" s="38" t="s">
        <v>134</v>
      </c>
      <c r="AT57" s="39">
        <v>900713658</v>
      </c>
      <c r="AU57" s="40" t="s">
        <v>130</v>
      </c>
    </row>
    <row r="58" spans="2:47" ht="34.5" x14ac:dyDescent="0.35">
      <c r="B58" s="3" t="s">
        <v>31</v>
      </c>
      <c r="C58" s="4" t="s">
        <v>76</v>
      </c>
      <c r="D58" s="5">
        <v>0</v>
      </c>
      <c r="E58" s="5">
        <v>0</v>
      </c>
      <c r="F58" s="5">
        <v>0</v>
      </c>
      <c r="AS58" s="41" t="s">
        <v>135</v>
      </c>
      <c r="AT58" s="41">
        <v>900276770</v>
      </c>
      <c r="AU58" s="42" t="s">
        <v>130</v>
      </c>
    </row>
    <row r="59" spans="2:47" ht="34.5" x14ac:dyDescent="0.35">
      <c r="B59" s="3" t="s">
        <v>31</v>
      </c>
      <c r="C59" s="4" t="s">
        <v>80</v>
      </c>
      <c r="D59" s="5">
        <v>0</v>
      </c>
      <c r="E59" s="5">
        <v>0</v>
      </c>
      <c r="F59" s="5">
        <v>0</v>
      </c>
      <c r="AS59" s="38" t="s">
        <v>136</v>
      </c>
      <c r="AT59" s="39">
        <v>901300741</v>
      </c>
      <c r="AU59" s="40" t="s">
        <v>79</v>
      </c>
    </row>
    <row r="60" spans="2:47" x14ac:dyDescent="0.35">
      <c r="B60" s="3" t="s">
        <v>31</v>
      </c>
      <c r="C60" s="4" t="s">
        <v>82</v>
      </c>
      <c r="D60" s="5">
        <v>0</v>
      </c>
      <c r="E60" s="5">
        <v>0</v>
      </c>
      <c r="F60" s="5">
        <v>0</v>
      </c>
      <c r="AS60" s="41" t="s">
        <v>137</v>
      </c>
      <c r="AT60" s="41">
        <v>900321520</v>
      </c>
      <c r="AU60" s="42" t="s">
        <v>73</v>
      </c>
    </row>
    <row r="61" spans="2:47" x14ac:dyDescent="0.35">
      <c r="B61" s="3" t="s">
        <v>31</v>
      </c>
      <c r="C61" s="4" t="s">
        <v>84</v>
      </c>
      <c r="D61" s="5">
        <v>0</v>
      </c>
      <c r="E61" s="5">
        <v>0</v>
      </c>
      <c r="F61" s="5">
        <v>0</v>
      </c>
      <c r="AS61" s="38" t="s">
        <v>138</v>
      </c>
      <c r="AT61" s="39">
        <v>900100553</v>
      </c>
      <c r="AU61" s="40" t="s">
        <v>139</v>
      </c>
    </row>
    <row r="62" spans="2:47" ht="57.5" x14ac:dyDescent="0.35">
      <c r="B62" s="3" t="s">
        <v>31</v>
      </c>
      <c r="C62" s="4" t="s">
        <v>86</v>
      </c>
      <c r="D62" s="5">
        <v>0</v>
      </c>
      <c r="E62" s="5">
        <v>0</v>
      </c>
      <c r="F62" s="5">
        <v>0</v>
      </c>
      <c r="AS62" s="41" t="s">
        <v>140</v>
      </c>
      <c r="AT62" s="41">
        <v>890500726</v>
      </c>
      <c r="AU62" s="42" t="s">
        <v>73</v>
      </c>
    </row>
    <row r="63" spans="2:47" ht="57.5" x14ac:dyDescent="0.35">
      <c r="B63" s="3" t="s">
        <v>31</v>
      </c>
      <c r="C63" s="4" t="s">
        <v>88</v>
      </c>
      <c r="D63" s="5">
        <v>0</v>
      </c>
      <c r="E63" s="5">
        <v>0</v>
      </c>
      <c r="F63" s="5">
        <v>0</v>
      </c>
      <c r="AS63" s="38" t="s">
        <v>141</v>
      </c>
      <c r="AT63" s="39">
        <v>800187974</v>
      </c>
      <c r="AU63" s="40" t="s">
        <v>130</v>
      </c>
    </row>
    <row r="64" spans="2:47" ht="23" x14ac:dyDescent="0.35">
      <c r="B64" s="3" t="s">
        <v>32</v>
      </c>
      <c r="C64" s="4" t="s">
        <v>37</v>
      </c>
      <c r="D64" s="5">
        <v>0</v>
      </c>
      <c r="E64" s="5">
        <v>0</v>
      </c>
      <c r="F64" s="5">
        <v>0</v>
      </c>
      <c r="AS64" s="41" t="s">
        <v>142</v>
      </c>
      <c r="AT64" s="41">
        <v>900957357</v>
      </c>
      <c r="AU64" s="42" t="s">
        <v>73</v>
      </c>
    </row>
    <row r="65" spans="2:47" ht="23" x14ac:dyDescent="0.35">
      <c r="B65" s="3" t="s">
        <v>32</v>
      </c>
      <c r="C65" s="4" t="s">
        <v>91</v>
      </c>
      <c r="D65" s="5">
        <v>0</v>
      </c>
      <c r="E65" s="5">
        <v>0</v>
      </c>
      <c r="F65" s="5">
        <v>0</v>
      </c>
      <c r="AS65" s="38" t="s">
        <v>143</v>
      </c>
      <c r="AT65" s="39">
        <v>830141678</v>
      </c>
      <c r="AU65" s="40" t="s">
        <v>79</v>
      </c>
    </row>
    <row r="66" spans="2:47" ht="23" x14ac:dyDescent="0.35">
      <c r="B66" s="3" t="s">
        <v>32</v>
      </c>
      <c r="C66" s="4" t="s">
        <v>45</v>
      </c>
      <c r="D66" s="5">
        <v>0</v>
      </c>
      <c r="E66" s="5">
        <v>0</v>
      </c>
      <c r="F66" s="5">
        <v>0</v>
      </c>
      <c r="AS66" s="41" t="s">
        <v>144</v>
      </c>
      <c r="AT66" s="41">
        <v>890320250</v>
      </c>
      <c r="AU66" s="42" t="s">
        <v>79</v>
      </c>
    </row>
    <row r="67" spans="2:47" ht="23" x14ac:dyDescent="0.35">
      <c r="B67" s="3" t="s">
        <v>32</v>
      </c>
      <c r="C67" s="4" t="s">
        <v>50</v>
      </c>
      <c r="D67" s="5">
        <v>0</v>
      </c>
      <c r="E67" s="5">
        <v>0</v>
      </c>
      <c r="F67" s="5">
        <v>0</v>
      </c>
      <c r="AS67" s="38" t="s">
        <v>145</v>
      </c>
      <c r="AT67" s="39">
        <v>860015753</v>
      </c>
      <c r="AU67" s="40" t="s">
        <v>79</v>
      </c>
    </row>
    <row r="68" spans="2:47" ht="23" x14ac:dyDescent="0.35">
      <c r="B68" s="3" t="s">
        <v>32</v>
      </c>
      <c r="C68" s="4" t="s">
        <v>53</v>
      </c>
      <c r="D68" s="5">
        <v>0</v>
      </c>
      <c r="E68" s="5">
        <v>0</v>
      </c>
      <c r="F68" s="5">
        <v>0</v>
      </c>
      <c r="AS68" s="41" t="s">
        <v>146</v>
      </c>
      <c r="AT68" s="41">
        <v>900474423</v>
      </c>
      <c r="AU68" s="42" t="s">
        <v>79</v>
      </c>
    </row>
    <row r="69" spans="2:47" x14ac:dyDescent="0.35">
      <c r="B69" s="3"/>
      <c r="C69" s="3" t="s">
        <v>96</v>
      </c>
      <c r="D69" s="9">
        <v>0</v>
      </c>
      <c r="E69" s="9">
        <v>0</v>
      </c>
      <c r="F69" s="9">
        <v>0</v>
      </c>
      <c r="AS69" s="38" t="s">
        <v>147</v>
      </c>
      <c r="AT69" s="39">
        <v>900962591</v>
      </c>
      <c r="AU69" s="40" t="s">
        <v>79</v>
      </c>
    </row>
    <row r="70" spans="2:47" x14ac:dyDescent="0.35">
      <c r="B70" s="10"/>
      <c r="AS70" s="41" t="s">
        <v>148</v>
      </c>
      <c r="AT70" s="41">
        <v>830001072</v>
      </c>
      <c r="AU70" s="42" t="s">
        <v>79</v>
      </c>
    </row>
    <row r="71" spans="2:47" x14ac:dyDescent="0.35">
      <c r="B71" s="10"/>
      <c r="AS71" s="38" t="s">
        <v>149</v>
      </c>
      <c r="AT71" s="39">
        <v>830085008</v>
      </c>
      <c r="AU71" s="40" t="s">
        <v>79</v>
      </c>
    </row>
    <row r="72" spans="2:47" x14ac:dyDescent="0.35">
      <c r="B72" t="s">
        <v>101</v>
      </c>
      <c r="AS72" s="41" t="s">
        <v>150</v>
      </c>
      <c r="AT72" s="41">
        <v>900131731</v>
      </c>
      <c r="AU72" s="42" t="s">
        <v>79</v>
      </c>
    </row>
    <row r="73" spans="2:47" x14ac:dyDescent="0.35">
      <c r="B73" s="1" t="s">
        <v>16</v>
      </c>
      <c r="C73" s="1" t="s">
        <v>71</v>
      </c>
      <c r="D73" s="11">
        <v>45992</v>
      </c>
      <c r="E73" s="11">
        <v>46023</v>
      </c>
      <c r="F73" s="11">
        <v>46054</v>
      </c>
      <c r="AS73" s="38" t="s">
        <v>151</v>
      </c>
      <c r="AT73" s="39">
        <v>900716800</v>
      </c>
      <c r="AU73" s="40" t="s">
        <v>73</v>
      </c>
    </row>
    <row r="74" spans="2:47" ht="23" x14ac:dyDescent="0.35">
      <c r="B74" s="3" t="s">
        <v>31</v>
      </c>
      <c r="C74" s="4" t="s">
        <v>36</v>
      </c>
      <c r="D74" s="5">
        <v>0</v>
      </c>
      <c r="E74" s="5">
        <v>0</v>
      </c>
      <c r="F74" s="5">
        <v>0</v>
      </c>
      <c r="AS74" s="41" t="s">
        <v>152</v>
      </c>
      <c r="AT74" s="41">
        <v>830061125</v>
      </c>
      <c r="AU74" s="42" t="s">
        <v>79</v>
      </c>
    </row>
    <row r="75" spans="2:47" ht="34.5" x14ac:dyDescent="0.35">
      <c r="B75" s="3" t="s">
        <v>31</v>
      </c>
      <c r="C75" s="4" t="s">
        <v>76</v>
      </c>
      <c r="D75" s="5">
        <v>0</v>
      </c>
      <c r="E75" s="5">
        <v>0</v>
      </c>
      <c r="F75" s="5">
        <v>0</v>
      </c>
      <c r="AS75" s="38" t="s">
        <v>153</v>
      </c>
      <c r="AT75" s="39">
        <v>900572958</v>
      </c>
      <c r="AU75" s="40" t="s">
        <v>73</v>
      </c>
    </row>
    <row r="76" spans="2:47" ht="34.5" x14ac:dyDescent="0.35">
      <c r="B76" s="3" t="s">
        <v>31</v>
      </c>
      <c r="C76" s="4" t="s">
        <v>80</v>
      </c>
      <c r="D76" s="5">
        <v>0</v>
      </c>
      <c r="E76" s="5">
        <v>0</v>
      </c>
      <c r="F76" s="5">
        <v>0</v>
      </c>
      <c r="AS76" s="41" t="s">
        <v>154</v>
      </c>
      <c r="AT76" s="41">
        <v>900662992</v>
      </c>
      <c r="AU76" s="42" t="s">
        <v>79</v>
      </c>
    </row>
    <row r="77" spans="2:47" x14ac:dyDescent="0.35">
      <c r="B77" s="3" t="s">
        <v>31</v>
      </c>
      <c r="C77" s="4" t="s">
        <v>82</v>
      </c>
      <c r="D77" s="5">
        <v>0</v>
      </c>
      <c r="E77" s="5">
        <v>0</v>
      </c>
      <c r="F77" s="5">
        <v>0</v>
      </c>
      <c r="AS77" s="38" t="s">
        <v>155</v>
      </c>
      <c r="AT77" s="39">
        <v>890925215</v>
      </c>
      <c r="AU77" s="40" t="s">
        <v>79</v>
      </c>
    </row>
    <row r="78" spans="2:47" x14ac:dyDescent="0.35">
      <c r="B78" s="3" t="s">
        <v>31</v>
      </c>
      <c r="C78" s="4" t="s">
        <v>84</v>
      </c>
      <c r="D78" s="5">
        <v>0</v>
      </c>
      <c r="E78" s="5">
        <v>0</v>
      </c>
      <c r="F78" s="5">
        <v>0</v>
      </c>
      <c r="AS78" s="41" t="s">
        <v>156</v>
      </c>
      <c r="AT78" s="41">
        <v>860049042</v>
      </c>
      <c r="AU78" s="42" t="s">
        <v>79</v>
      </c>
    </row>
    <row r="79" spans="2:47" ht="57.5" x14ac:dyDescent="0.35">
      <c r="B79" s="3" t="s">
        <v>31</v>
      </c>
      <c r="C79" s="4" t="s">
        <v>86</v>
      </c>
      <c r="D79" s="5">
        <v>0</v>
      </c>
      <c r="E79" s="5">
        <v>0</v>
      </c>
      <c r="F79" s="5">
        <v>0</v>
      </c>
      <c r="AS79" s="38" t="s">
        <v>157</v>
      </c>
      <c r="AT79" s="39">
        <v>860020308</v>
      </c>
      <c r="AU79" s="40" t="s">
        <v>79</v>
      </c>
    </row>
    <row r="80" spans="2:47" ht="57.5" x14ac:dyDescent="0.35">
      <c r="B80" s="3" t="s">
        <v>31</v>
      </c>
      <c r="C80" s="4" t="s">
        <v>88</v>
      </c>
      <c r="D80" s="5">
        <v>0</v>
      </c>
      <c r="E80" s="5">
        <v>0</v>
      </c>
      <c r="F80" s="5">
        <v>0</v>
      </c>
      <c r="AS80" s="41" t="s">
        <v>158</v>
      </c>
      <c r="AT80" s="41">
        <v>860002536</v>
      </c>
      <c r="AU80" s="42" t="s">
        <v>79</v>
      </c>
    </row>
    <row r="81" spans="2:47" ht="23" x14ac:dyDescent="0.35">
      <c r="B81" s="3" t="s">
        <v>32</v>
      </c>
      <c r="C81" s="4" t="s">
        <v>37</v>
      </c>
      <c r="D81" s="5">
        <v>0</v>
      </c>
      <c r="E81" s="5">
        <v>0</v>
      </c>
      <c r="F81" s="5">
        <v>0</v>
      </c>
      <c r="AS81" s="38" t="s">
        <v>159</v>
      </c>
      <c r="AT81" s="39">
        <v>901070018</v>
      </c>
      <c r="AU81" s="40" t="s">
        <v>73</v>
      </c>
    </row>
    <row r="82" spans="2:47" ht="23" x14ac:dyDescent="0.35">
      <c r="B82" s="3" t="s">
        <v>32</v>
      </c>
      <c r="C82" s="4" t="s">
        <v>91</v>
      </c>
      <c r="D82" s="5">
        <v>0</v>
      </c>
      <c r="E82" s="5">
        <v>0</v>
      </c>
      <c r="F82" s="5">
        <v>0</v>
      </c>
      <c r="AS82" s="41" t="s">
        <v>160</v>
      </c>
      <c r="AT82" s="41">
        <v>900153527</v>
      </c>
      <c r="AU82" s="42" t="s">
        <v>79</v>
      </c>
    </row>
    <row r="83" spans="2:47" ht="23" x14ac:dyDescent="0.35">
      <c r="B83" s="3" t="s">
        <v>32</v>
      </c>
      <c r="C83" s="4" t="s">
        <v>45</v>
      </c>
      <c r="D83" s="5">
        <v>0</v>
      </c>
      <c r="E83" s="5">
        <v>0</v>
      </c>
      <c r="F83" s="5">
        <v>0</v>
      </c>
      <c r="AS83" s="38" t="s">
        <v>161</v>
      </c>
      <c r="AT83" s="39">
        <v>800067861</v>
      </c>
      <c r="AU83" s="40" t="s">
        <v>79</v>
      </c>
    </row>
    <row r="84" spans="2:47" ht="23" x14ac:dyDescent="0.35">
      <c r="B84" s="3" t="s">
        <v>32</v>
      </c>
      <c r="C84" s="4" t="s">
        <v>50</v>
      </c>
      <c r="D84" s="5">
        <v>0</v>
      </c>
      <c r="E84" s="5">
        <v>0</v>
      </c>
      <c r="F84" s="5">
        <v>0</v>
      </c>
      <c r="AS84" s="41" t="s">
        <v>162</v>
      </c>
      <c r="AT84" s="41">
        <v>817000747</v>
      </c>
      <c r="AU84" s="42" t="s">
        <v>79</v>
      </c>
    </row>
    <row r="85" spans="2:47" ht="23" x14ac:dyDescent="0.35">
      <c r="B85" s="3" t="s">
        <v>32</v>
      </c>
      <c r="C85" s="4" t="s">
        <v>53</v>
      </c>
      <c r="D85" s="5">
        <v>0</v>
      </c>
      <c r="E85" s="5">
        <v>0</v>
      </c>
      <c r="F85" s="5">
        <v>0</v>
      </c>
      <c r="AS85" s="38" t="s">
        <v>163</v>
      </c>
      <c r="AT85" s="39">
        <v>860066942</v>
      </c>
      <c r="AU85" s="40" t="s">
        <v>79</v>
      </c>
    </row>
    <row r="86" spans="2:47" x14ac:dyDescent="0.35">
      <c r="B86" s="3"/>
      <c r="C86" s="3" t="s">
        <v>96</v>
      </c>
      <c r="D86" s="9">
        <v>0</v>
      </c>
      <c r="E86" s="9">
        <v>0</v>
      </c>
      <c r="F86" s="9">
        <v>0</v>
      </c>
      <c r="AS86" s="41" t="s">
        <v>164</v>
      </c>
      <c r="AT86" s="41">
        <v>800208785</v>
      </c>
      <c r="AU86" s="42" t="s">
        <v>79</v>
      </c>
    </row>
    <row r="87" spans="2:47" x14ac:dyDescent="0.35">
      <c r="AS87" s="38" t="s">
        <v>165</v>
      </c>
      <c r="AT87" s="39">
        <v>830146726</v>
      </c>
      <c r="AU87" s="40" t="s">
        <v>79</v>
      </c>
    </row>
    <row r="88" spans="2:47" x14ac:dyDescent="0.35">
      <c r="AS88" s="41" t="s">
        <v>166</v>
      </c>
      <c r="AT88" s="41">
        <v>891100299</v>
      </c>
      <c r="AU88" s="42" t="s">
        <v>79</v>
      </c>
    </row>
    <row r="89" spans="2:47" x14ac:dyDescent="0.35">
      <c r="AS89" s="38" t="s">
        <v>167</v>
      </c>
      <c r="AT89" s="39">
        <v>830147064</v>
      </c>
      <c r="AU89" s="40" t="s">
        <v>79</v>
      </c>
    </row>
    <row r="90" spans="2:47" x14ac:dyDescent="0.35">
      <c r="AS90" s="41" t="s">
        <v>168</v>
      </c>
      <c r="AT90" s="41">
        <v>900083844</v>
      </c>
      <c r="AU90" s="42" t="s">
        <v>79</v>
      </c>
    </row>
    <row r="91" spans="2:47" x14ac:dyDescent="0.35">
      <c r="AS91" s="38" t="s">
        <v>169</v>
      </c>
      <c r="AT91" s="39">
        <v>900696296</v>
      </c>
      <c r="AU91" s="40" t="s">
        <v>79</v>
      </c>
    </row>
    <row r="92" spans="2:47" x14ac:dyDescent="0.35">
      <c r="AS92" s="41" t="s">
        <v>170</v>
      </c>
      <c r="AT92" s="41">
        <v>860001899</v>
      </c>
      <c r="AU92" s="42" t="s">
        <v>79</v>
      </c>
    </row>
    <row r="93" spans="2:47" x14ac:dyDescent="0.35">
      <c r="AS93" s="38" t="s">
        <v>171</v>
      </c>
      <c r="AT93" s="39">
        <v>860013842</v>
      </c>
      <c r="AU93" s="40" t="s">
        <v>79</v>
      </c>
    </row>
    <row r="94" spans="2:47" x14ac:dyDescent="0.35">
      <c r="AS94" s="41" t="s">
        <v>172</v>
      </c>
      <c r="AT94" s="41">
        <v>815002936</v>
      </c>
      <c r="AU94" s="42" t="s">
        <v>79</v>
      </c>
    </row>
    <row r="95" spans="2:47" x14ac:dyDescent="0.35">
      <c r="AS95" s="38" t="s">
        <v>173</v>
      </c>
      <c r="AT95" s="39">
        <v>900517378</v>
      </c>
      <c r="AU95" s="40" t="s">
        <v>79</v>
      </c>
    </row>
    <row r="96" spans="2:47" x14ac:dyDescent="0.35">
      <c r="AS96" s="41" t="s">
        <v>174</v>
      </c>
      <c r="AT96" s="41">
        <v>900075885</v>
      </c>
      <c r="AU96" s="42" t="s">
        <v>79</v>
      </c>
    </row>
    <row r="97" spans="45:47" ht="29" x14ac:dyDescent="0.35">
      <c r="AS97" s="38" t="s">
        <v>175</v>
      </c>
      <c r="AT97" s="39">
        <v>901744498</v>
      </c>
      <c r="AU97" s="40" t="s">
        <v>130</v>
      </c>
    </row>
    <row r="98" spans="45:47" x14ac:dyDescent="0.35">
      <c r="AS98" s="41" t="s">
        <v>176</v>
      </c>
      <c r="AT98" s="41">
        <v>891800111</v>
      </c>
      <c r="AU98" s="42" t="s">
        <v>79</v>
      </c>
    </row>
    <row r="99" spans="45:47" x14ac:dyDescent="0.35">
      <c r="AS99" s="38" t="s">
        <v>177</v>
      </c>
      <c r="AT99" s="39">
        <v>810004529</v>
      </c>
      <c r="AU99" s="40" t="s">
        <v>79</v>
      </c>
    </row>
    <row r="100" spans="45:47" x14ac:dyDescent="0.35">
      <c r="AS100" s="41" t="s">
        <v>178</v>
      </c>
      <c r="AT100" s="41">
        <v>9005634486</v>
      </c>
      <c r="AU100" s="42" t="s">
        <v>73</v>
      </c>
    </row>
    <row r="101" spans="45:47" x14ac:dyDescent="0.35">
      <c r="AS101" s="38" t="s">
        <v>179</v>
      </c>
      <c r="AT101" s="39">
        <v>811009788</v>
      </c>
      <c r="AU101" s="40" t="s">
        <v>180</v>
      </c>
    </row>
    <row r="102" spans="45:47" x14ac:dyDescent="0.35">
      <c r="AS102" s="41" t="s">
        <v>181</v>
      </c>
      <c r="AT102" s="41">
        <v>802016160</v>
      </c>
      <c r="AU102" s="42" t="s">
        <v>79</v>
      </c>
    </row>
    <row r="103" spans="45:47" x14ac:dyDescent="0.35">
      <c r="AS103" s="38" t="s">
        <v>182</v>
      </c>
      <c r="AT103" s="39">
        <v>800010116</v>
      </c>
      <c r="AU103" s="40" t="s">
        <v>79</v>
      </c>
    </row>
    <row r="104" spans="45:47" x14ac:dyDescent="0.35">
      <c r="AS104" s="41" t="s">
        <v>183</v>
      </c>
      <c r="AT104" s="41">
        <v>900047020</v>
      </c>
      <c r="AU104" s="42" t="s">
        <v>79</v>
      </c>
    </row>
    <row r="105" spans="45:47" x14ac:dyDescent="0.35">
      <c r="AS105" s="38" t="s">
        <v>184</v>
      </c>
      <c r="AT105" s="39">
        <v>860014659</v>
      </c>
      <c r="AU105" s="40" t="s">
        <v>79</v>
      </c>
    </row>
    <row r="106" spans="45:47" x14ac:dyDescent="0.35">
      <c r="AS106" s="41" t="s">
        <v>185</v>
      </c>
      <c r="AT106" s="41">
        <v>800021308</v>
      </c>
      <c r="AU106" s="42" t="s">
        <v>79</v>
      </c>
    </row>
    <row r="107" spans="45:47" x14ac:dyDescent="0.35">
      <c r="AS107" s="38" t="s">
        <v>186</v>
      </c>
      <c r="AT107" s="39">
        <v>901650225</v>
      </c>
      <c r="AU107" s="40" t="s">
        <v>73</v>
      </c>
    </row>
    <row r="108" spans="45:47" x14ac:dyDescent="0.35">
      <c r="AS108" s="41" t="s">
        <v>187</v>
      </c>
      <c r="AT108" s="41">
        <v>802025052</v>
      </c>
      <c r="AU108" s="42" t="s">
        <v>73</v>
      </c>
    </row>
    <row r="109" spans="45:47" ht="29" x14ac:dyDescent="0.35">
      <c r="AS109" s="38" t="s">
        <v>188</v>
      </c>
      <c r="AT109" s="39">
        <v>899999068</v>
      </c>
      <c r="AU109" s="40" t="s">
        <v>99</v>
      </c>
    </row>
    <row r="110" spans="45:47" ht="29" x14ac:dyDescent="0.35">
      <c r="AS110" s="41" t="s">
        <v>188</v>
      </c>
      <c r="AT110" s="41">
        <v>899999068</v>
      </c>
      <c r="AU110" s="42" t="s">
        <v>130</v>
      </c>
    </row>
    <row r="111" spans="45:47" x14ac:dyDescent="0.35">
      <c r="AS111" s="38" t="s">
        <v>188</v>
      </c>
      <c r="AT111" s="39">
        <v>899999068</v>
      </c>
      <c r="AU111" s="40" t="s">
        <v>79</v>
      </c>
    </row>
    <row r="112" spans="45:47" x14ac:dyDescent="0.35">
      <c r="AS112" s="41" t="s">
        <v>189</v>
      </c>
      <c r="AT112" s="41">
        <v>900492033</v>
      </c>
      <c r="AU112" s="42" t="s">
        <v>79</v>
      </c>
    </row>
    <row r="113" spans="45:47" x14ac:dyDescent="0.35">
      <c r="AS113" s="38" t="s">
        <v>190</v>
      </c>
      <c r="AT113" s="39">
        <v>900817903</v>
      </c>
      <c r="AU113" s="40" t="s">
        <v>79</v>
      </c>
    </row>
    <row r="114" spans="45:47" x14ac:dyDescent="0.35">
      <c r="AS114" s="41" t="s">
        <v>191</v>
      </c>
      <c r="AT114" s="41">
        <v>800202395</v>
      </c>
      <c r="AU114" s="42" t="s">
        <v>73</v>
      </c>
    </row>
    <row r="115" spans="45:47" x14ac:dyDescent="0.35">
      <c r="AS115" s="38" t="s">
        <v>192</v>
      </c>
      <c r="AT115" s="39">
        <v>890304403</v>
      </c>
      <c r="AU115" s="40" t="s">
        <v>79</v>
      </c>
    </row>
    <row r="116" spans="45:47" x14ac:dyDescent="0.35">
      <c r="AS116" s="41" t="s">
        <v>193</v>
      </c>
      <c r="AT116" s="41">
        <v>860072172</v>
      </c>
      <c r="AU116" s="42" t="s">
        <v>79</v>
      </c>
    </row>
    <row r="117" spans="45:47" x14ac:dyDescent="0.35">
      <c r="AS117" s="38" t="s">
        <v>194</v>
      </c>
      <c r="AT117" s="39">
        <v>900406158</v>
      </c>
      <c r="AU117" s="40" t="s">
        <v>79</v>
      </c>
    </row>
    <row r="118" spans="45:47" x14ac:dyDescent="0.35">
      <c r="AS118" s="41" t="s">
        <v>195</v>
      </c>
      <c r="AT118" s="41">
        <v>800163392</v>
      </c>
      <c r="AU118" s="42" t="s">
        <v>73</v>
      </c>
    </row>
    <row r="119" spans="45:47" x14ac:dyDescent="0.35">
      <c r="AS119" s="38" t="s">
        <v>196</v>
      </c>
      <c r="AT119" s="39">
        <v>844004576</v>
      </c>
      <c r="AU119" s="40" t="s">
        <v>73</v>
      </c>
    </row>
    <row r="120" spans="45:47" x14ac:dyDescent="0.35">
      <c r="AS120" s="41" t="s">
        <v>197</v>
      </c>
      <c r="AT120" s="41">
        <v>901511468</v>
      </c>
      <c r="AU120" s="42" t="s">
        <v>73</v>
      </c>
    </row>
    <row r="121" spans="45:47" x14ac:dyDescent="0.35">
      <c r="AS121" s="38" t="s">
        <v>198</v>
      </c>
      <c r="AT121" s="39">
        <v>809010690</v>
      </c>
      <c r="AU121" s="40" t="s">
        <v>73</v>
      </c>
    </row>
    <row r="122" spans="45:47" x14ac:dyDescent="0.35">
      <c r="AS122" s="41" t="s">
        <v>199</v>
      </c>
      <c r="AT122" s="41">
        <v>890938783</v>
      </c>
      <c r="AU122" s="42" t="s">
        <v>79</v>
      </c>
    </row>
    <row r="123" spans="45:47" x14ac:dyDescent="0.35">
      <c r="AS123" s="38" t="s">
        <v>200</v>
      </c>
      <c r="AT123" s="39">
        <v>900251955</v>
      </c>
      <c r="AU123" s="40" t="s">
        <v>73</v>
      </c>
    </row>
    <row r="124" spans="45:47" x14ac:dyDescent="0.35">
      <c r="AS124" s="41" t="s">
        <v>201</v>
      </c>
      <c r="AT124" s="41">
        <v>900063884</v>
      </c>
      <c r="AU124" s="42" t="s">
        <v>73</v>
      </c>
    </row>
    <row r="125" spans="45:47" x14ac:dyDescent="0.35">
      <c r="AS125" s="38" t="s">
        <v>202</v>
      </c>
      <c r="AT125" s="39">
        <v>900368929</v>
      </c>
      <c r="AU125" s="40" t="s">
        <v>73</v>
      </c>
    </row>
    <row r="126" spans="45:47" x14ac:dyDescent="0.35">
      <c r="AS126" s="41" t="s">
        <v>203</v>
      </c>
      <c r="AT126" s="41">
        <v>890904996</v>
      </c>
      <c r="AU126" s="42" t="s">
        <v>73</v>
      </c>
    </row>
    <row r="127" spans="45:47" x14ac:dyDescent="0.35">
      <c r="AS127" s="38" t="s">
        <v>203</v>
      </c>
      <c r="AT127" s="39">
        <v>890904996</v>
      </c>
      <c r="AU127" s="40" t="s">
        <v>124</v>
      </c>
    </row>
    <row r="128" spans="45:47" ht="29" x14ac:dyDescent="0.35">
      <c r="AS128" s="41" t="s">
        <v>203</v>
      </c>
      <c r="AT128" s="41">
        <v>890904996</v>
      </c>
      <c r="AU128" s="42" t="s">
        <v>130</v>
      </c>
    </row>
    <row r="129" spans="45:47" ht="29" x14ac:dyDescent="0.35">
      <c r="AS129" s="38" t="s">
        <v>203</v>
      </c>
      <c r="AT129" s="39">
        <v>890904996</v>
      </c>
      <c r="AU129" s="40" t="s">
        <v>99</v>
      </c>
    </row>
    <row r="130" spans="45:47" x14ac:dyDescent="0.35">
      <c r="AS130" s="41" t="s">
        <v>204</v>
      </c>
      <c r="AT130" s="41">
        <v>900400969</v>
      </c>
      <c r="AU130" s="42" t="s">
        <v>73</v>
      </c>
    </row>
    <row r="131" spans="45:47" x14ac:dyDescent="0.35">
      <c r="AS131" s="38" t="s">
        <v>205</v>
      </c>
      <c r="AT131" s="39">
        <v>860063875</v>
      </c>
      <c r="AU131" s="40" t="s">
        <v>73</v>
      </c>
    </row>
    <row r="132" spans="45:47" x14ac:dyDescent="0.35">
      <c r="AS132" s="41" t="s">
        <v>206</v>
      </c>
      <c r="AT132" s="41">
        <v>830140206</v>
      </c>
      <c r="AU132" s="42" t="s">
        <v>73</v>
      </c>
    </row>
    <row r="133" spans="45:47" x14ac:dyDescent="0.35">
      <c r="AS133" s="38" t="s">
        <v>207</v>
      </c>
      <c r="AT133" s="39">
        <v>901023319</v>
      </c>
      <c r="AU133" s="40" t="s">
        <v>73</v>
      </c>
    </row>
    <row r="134" spans="45:47" x14ac:dyDescent="0.35">
      <c r="AS134" s="41" t="s">
        <v>208</v>
      </c>
      <c r="AT134" s="41">
        <v>900912454</v>
      </c>
      <c r="AU134" s="42" t="s">
        <v>73</v>
      </c>
    </row>
    <row r="135" spans="45:47" x14ac:dyDescent="0.35">
      <c r="AS135" s="38" t="s">
        <v>209</v>
      </c>
      <c r="AT135" s="39">
        <v>901263317</v>
      </c>
      <c r="AU135" s="40" t="s">
        <v>73</v>
      </c>
    </row>
    <row r="136" spans="45:47" ht="29" x14ac:dyDescent="0.35">
      <c r="AS136" s="41" t="s">
        <v>209</v>
      </c>
      <c r="AT136" s="41">
        <v>901263317</v>
      </c>
      <c r="AU136" s="42" t="s">
        <v>99</v>
      </c>
    </row>
    <row r="137" spans="45:47" x14ac:dyDescent="0.35">
      <c r="AS137" s="38" t="s">
        <v>210</v>
      </c>
      <c r="AT137" s="39">
        <v>830113630</v>
      </c>
      <c r="AU137" s="40" t="s">
        <v>73</v>
      </c>
    </row>
    <row r="138" spans="45:47" x14ac:dyDescent="0.35">
      <c r="AS138" s="41" t="s">
        <v>210</v>
      </c>
      <c r="AT138" s="41">
        <v>830113630</v>
      </c>
      <c r="AU138" s="42" t="s">
        <v>124</v>
      </c>
    </row>
    <row r="139" spans="45:47" x14ac:dyDescent="0.35">
      <c r="AS139" s="38" t="s">
        <v>211</v>
      </c>
      <c r="AT139" s="39">
        <v>805003351</v>
      </c>
      <c r="AU139" s="40" t="s">
        <v>124</v>
      </c>
    </row>
    <row r="140" spans="45:47" x14ac:dyDescent="0.35">
      <c r="AS140" s="41" t="s">
        <v>212</v>
      </c>
      <c r="AT140" s="41">
        <v>890903474</v>
      </c>
      <c r="AU140" s="42" t="s">
        <v>79</v>
      </c>
    </row>
    <row r="141" spans="45:47" x14ac:dyDescent="0.35">
      <c r="AS141" s="38" t="s">
        <v>213</v>
      </c>
      <c r="AT141" s="39">
        <v>901034973</v>
      </c>
      <c r="AU141" s="40" t="s">
        <v>73</v>
      </c>
    </row>
    <row r="142" spans="45:47" x14ac:dyDescent="0.35">
      <c r="AS142" s="41" t="s">
        <v>214</v>
      </c>
      <c r="AT142" s="41">
        <v>800134853</v>
      </c>
      <c r="AU142" s="42" t="s">
        <v>215</v>
      </c>
    </row>
    <row r="143" spans="45:47" x14ac:dyDescent="0.35">
      <c r="AS143" s="38" t="s">
        <v>216</v>
      </c>
      <c r="AT143" s="39">
        <v>800059470</v>
      </c>
      <c r="AU143" s="40" t="s">
        <v>79</v>
      </c>
    </row>
    <row r="144" spans="45:47" x14ac:dyDescent="0.35">
      <c r="AS144" s="41" t="s">
        <v>217</v>
      </c>
      <c r="AT144" s="41">
        <v>800099500</v>
      </c>
      <c r="AU144" s="42" t="s">
        <v>79</v>
      </c>
    </row>
    <row r="145" spans="45:47" x14ac:dyDescent="0.35">
      <c r="AS145" s="38" t="s">
        <v>218</v>
      </c>
      <c r="AT145" s="39">
        <v>804014885</v>
      </c>
      <c r="AU145" s="40" t="s">
        <v>73</v>
      </c>
    </row>
    <row r="146" spans="45:47" x14ac:dyDescent="0.35">
      <c r="AS146" s="41" t="s">
        <v>219</v>
      </c>
      <c r="AT146" s="41">
        <v>809012788</v>
      </c>
      <c r="AU146" s="42" t="s">
        <v>79</v>
      </c>
    </row>
    <row r="147" spans="45:47" x14ac:dyDescent="0.35">
      <c r="AS147" s="38" t="s">
        <v>220</v>
      </c>
      <c r="AT147" s="39">
        <v>22447134</v>
      </c>
      <c r="AU147" s="40" t="s">
        <v>79</v>
      </c>
    </row>
    <row r="148" spans="45:47" x14ac:dyDescent="0.35">
      <c r="AS148" s="41" t="s">
        <v>221</v>
      </c>
      <c r="AT148" s="41">
        <v>901196766</v>
      </c>
      <c r="AU148" s="42" t="s">
        <v>79</v>
      </c>
    </row>
    <row r="149" spans="45:47" x14ac:dyDescent="0.35">
      <c r="AS149" s="38" t="s">
        <v>222</v>
      </c>
      <c r="AT149" s="39">
        <v>900371417</v>
      </c>
      <c r="AU149" s="40" t="s">
        <v>79</v>
      </c>
    </row>
    <row r="150" spans="45:47" x14ac:dyDescent="0.35">
      <c r="AS150" s="41" t="s">
        <v>223</v>
      </c>
      <c r="AT150" s="41">
        <v>822007669</v>
      </c>
      <c r="AU150" s="42" t="s">
        <v>79</v>
      </c>
    </row>
    <row r="151" spans="45:47" x14ac:dyDescent="0.35">
      <c r="AS151" s="38" t="s">
        <v>224</v>
      </c>
      <c r="AT151" s="39">
        <v>800061582</v>
      </c>
      <c r="AU151" s="40" t="s">
        <v>79</v>
      </c>
    </row>
    <row r="152" spans="45:47" x14ac:dyDescent="0.35">
      <c r="AS152" s="41" t="s">
        <v>225</v>
      </c>
      <c r="AT152" s="41">
        <v>901177096</v>
      </c>
      <c r="AU152" s="42" t="s">
        <v>73</v>
      </c>
    </row>
    <row r="153" spans="45:47" x14ac:dyDescent="0.35">
      <c r="AS153" s="38" t="s">
        <v>226</v>
      </c>
      <c r="AT153" s="39">
        <v>860002302</v>
      </c>
      <c r="AU153" s="40" t="s">
        <v>79</v>
      </c>
    </row>
    <row r="154" spans="45:47" x14ac:dyDescent="0.35">
      <c r="AS154" s="41" t="s">
        <v>227</v>
      </c>
      <c r="AT154" s="41">
        <v>890800148</v>
      </c>
      <c r="AU154" s="42" t="s">
        <v>79</v>
      </c>
    </row>
    <row r="155" spans="45:47" x14ac:dyDescent="0.35">
      <c r="AS155" s="38" t="s">
        <v>228</v>
      </c>
      <c r="AT155" s="39">
        <v>800035290</v>
      </c>
      <c r="AU155" s="40" t="s">
        <v>79</v>
      </c>
    </row>
    <row r="156" spans="45:47" x14ac:dyDescent="0.35">
      <c r="AS156" s="41" t="s">
        <v>229</v>
      </c>
      <c r="AT156" s="41">
        <v>900600759</v>
      </c>
      <c r="AU156" s="42" t="s">
        <v>79</v>
      </c>
    </row>
    <row r="157" spans="45:47" x14ac:dyDescent="0.35">
      <c r="AS157" s="38" t="s">
        <v>230</v>
      </c>
      <c r="AT157" s="39">
        <v>901746821</v>
      </c>
      <c r="AU157" s="40" t="s">
        <v>79</v>
      </c>
    </row>
    <row r="158" spans="45:47" x14ac:dyDescent="0.35">
      <c r="AS158" s="41" t="s">
        <v>231</v>
      </c>
      <c r="AT158" s="41">
        <v>890900308</v>
      </c>
      <c r="AU158" s="42" t="s">
        <v>79</v>
      </c>
    </row>
    <row r="159" spans="45:47" x14ac:dyDescent="0.35">
      <c r="AS159" s="38" t="s">
        <v>232</v>
      </c>
      <c r="AT159" s="39">
        <v>890906397</v>
      </c>
      <c r="AU159" s="40" t="s">
        <v>79</v>
      </c>
    </row>
    <row r="160" spans="45:47" x14ac:dyDescent="0.35">
      <c r="AS160" s="41" t="s">
        <v>233</v>
      </c>
      <c r="AT160" s="41">
        <v>860014760</v>
      </c>
      <c r="AU160" s="42" t="s">
        <v>79</v>
      </c>
    </row>
    <row r="161" spans="45:47" x14ac:dyDescent="0.35">
      <c r="AS161" s="38" t="s">
        <v>234</v>
      </c>
      <c r="AT161" s="39">
        <v>860009008</v>
      </c>
      <c r="AU161" s="40" t="s">
        <v>79</v>
      </c>
    </row>
    <row r="162" spans="45:47" x14ac:dyDescent="0.35">
      <c r="AS162" s="41" t="s">
        <v>235</v>
      </c>
      <c r="AT162" s="41">
        <v>860049313</v>
      </c>
      <c r="AU162" s="42" t="s">
        <v>79</v>
      </c>
    </row>
    <row r="163" spans="45:47" ht="29" x14ac:dyDescent="0.35">
      <c r="AS163" s="38" t="s">
        <v>236</v>
      </c>
      <c r="AT163" s="39">
        <v>830126302</v>
      </c>
      <c r="AU163" s="40" t="s">
        <v>130</v>
      </c>
    </row>
    <row r="164" spans="45:47" x14ac:dyDescent="0.35">
      <c r="AS164" s="41" t="s">
        <v>236</v>
      </c>
      <c r="AT164" s="41">
        <v>830126302</v>
      </c>
      <c r="AU164" s="42" t="s">
        <v>79</v>
      </c>
    </row>
    <row r="165" spans="45:47" x14ac:dyDescent="0.35">
      <c r="AS165" s="38" t="s">
        <v>237</v>
      </c>
      <c r="AT165" s="39">
        <v>844001128</v>
      </c>
      <c r="AU165" s="40" t="s">
        <v>79</v>
      </c>
    </row>
    <row r="166" spans="45:47" x14ac:dyDescent="0.35">
      <c r="AS166" s="41" t="s">
        <v>238</v>
      </c>
      <c r="AT166" s="41">
        <v>901919430</v>
      </c>
      <c r="AU166" s="42" t="s">
        <v>73</v>
      </c>
    </row>
    <row r="167" spans="45:47" x14ac:dyDescent="0.35">
      <c r="AS167" s="38" t="s">
        <v>239</v>
      </c>
      <c r="AT167" s="39">
        <v>900091638</v>
      </c>
      <c r="AU167" s="40" t="s">
        <v>79</v>
      </c>
    </row>
    <row r="168" spans="45:47" x14ac:dyDescent="0.35">
      <c r="AS168" s="41" t="s">
        <v>240</v>
      </c>
      <c r="AT168" s="41">
        <v>816005962</v>
      </c>
      <c r="AU168" s="42" t="s">
        <v>79</v>
      </c>
    </row>
    <row r="169" spans="45:47" x14ac:dyDescent="0.35">
      <c r="AS169" s="38" t="s">
        <v>241</v>
      </c>
      <c r="AT169" s="39">
        <v>901687946</v>
      </c>
      <c r="AU169" s="40" t="s">
        <v>73</v>
      </c>
    </row>
    <row r="170" spans="45:47" x14ac:dyDescent="0.35">
      <c r="AS170" s="41" t="s">
        <v>242</v>
      </c>
      <c r="AT170" s="41">
        <v>809007801</v>
      </c>
      <c r="AU170" s="42" t="s">
        <v>79</v>
      </c>
    </row>
    <row r="171" spans="45:47" x14ac:dyDescent="0.35">
      <c r="AS171" s="38" t="s">
        <v>243</v>
      </c>
      <c r="AT171" s="39">
        <v>830045472</v>
      </c>
      <c r="AU171" s="40" t="s">
        <v>73</v>
      </c>
    </row>
    <row r="172" spans="45:47" x14ac:dyDescent="0.35">
      <c r="AS172" s="41" t="s">
        <v>244</v>
      </c>
      <c r="AT172" s="41">
        <v>804000551</v>
      </c>
      <c r="AU172" s="42" t="s">
        <v>73</v>
      </c>
    </row>
    <row r="173" spans="45:47" x14ac:dyDescent="0.35">
      <c r="AS173" s="38" t="s">
        <v>245</v>
      </c>
      <c r="AT173" s="39">
        <v>901686472</v>
      </c>
      <c r="AU173" s="40" t="s">
        <v>73</v>
      </c>
    </row>
    <row r="174" spans="45:47" x14ac:dyDescent="0.35">
      <c r="AS174" s="41" t="s">
        <v>246</v>
      </c>
      <c r="AT174" s="41">
        <v>900041883</v>
      </c>
      <c r="AU174" s="42" t="s">
        <v>79</v>
      </c>
    </row>
    <row r="175" spans="45:47" x14ac:dyDescent="0.35">
      <c r="AS175" s="38" t="s">
        <v>247</v>
      </c>
      <c r="AT175" s="39">
        <v>860005265</v>
      </c>
      <c r="AU175" s="40" t="s">
        <v>79</v>
      </c>
    </row>
    <row r="176" spans="45:47" x14ac:dyDescent="0.35">
      <c r="AS176" s="41" t="s">
        <v>248</v>
      </c>
      <c r="AT176" s="41">
        <v>860001697</v>
      </c>
      <c r="AU176" s="42" t="s">
        <v>79</v>
      </c>
    </row>
    <row r="177" spans="45:47" x14ac:dyDescent="0.35">
      <c r="AS177" s="38" t="s">
        <v>249</v>
      </c>
      <c r="AT177" s="39">
        <v>900570262</v>
      </c>
      <c r="AU177" s="40" t="s">
        <v>73</v>
      </c>
    </row>
    <row r="178" spans="45:47" x14ac:dyDescent="0.35">
      <c r="AS178" s="41" t="s">
        <v>250</v>
      </c>
      <c r="AT178" s="41">
        <v>892115036</v>
      </c>
      <c r="AU178" s="42" t="s">
        <v>73</v>
      </c>
    </row>
    <row r="179" spans="45:47" x14ac:dyDescent="0.35">
      <c r="AS179" s="38" t="s">
        <v>251</v>
      </c>
      <c r="AT179" s="39">
        <v>800167643</v>
      </c>
      <c r="AU179" s="40" t="s">
        <v>73</v>
      </c>
    </row>
    <row r="180" spans="45:47" ht="29" x14ac:dyDescent="0.35">
      <c r="AS180" s="41" t="s">
        <v>251</v>
      </c>
      <c r="AT180" s="41">
        <v>800167643</v>
      </c>
      <c r="AU180" s="42" t="s">
        <v>99</v>
      </c>
    </row>
    <row r="181" spans="45:47" x14ac:dyDescent="0.35">
      <c r="AS181" s="38" t="s">
        <v>252</v>
      </c>
      <c r="AT181" s="39">
        <v>890101691</v>
      </c>
      <c r="AU181" s="40" t="s">
        <v>73</v>
      </c>
    </row>
    <row r="182" spans="45:47" x14ac:dyDescent="0.35">
      <c r="AS182" s="41" t="s">
        <v>253</v>
      </c>
      <c r="AT182" s="41">
        <v>800218682</v>
      </c>
      <c r="AU182" s="42" t="s">
        <v>73</v>
      </c>
    </row>
    <row r="183" spans="45:47" x14ac:dyDescent="0.35">
      <c r="AS183" s="38" t="s">
        <v>254</v>
      </c>
      <c r="AT183" s="39">
        <v>900235929</v>
      </c>
      <c r="AU183" s="40" t="s">
        <v>73</v>
      </c>
    </row>
    <row r="184" spans="45:47" x14ac:dyDescent="0.35">
      <c r="AS184" s="41" t="s">
        <v>255</v>
      </c>
      <c r="AT184" s="41">
        <v>800021272</v>
      </c>
      <c r="AU184" s="42" t="s">
        <v>73</v>
      </c>
    </row>
    <row r="185" spans="45:47" x14ac:dyDescent="0.35">
      <c r="AS185" s="38" t="s">
        <v>256</v>
      </c>
      <c r="AT185" s="39">
        <v>890503900</v>
      </c>
      <c r="AU185" s="40" t="s">
        <v>73</v>
      </c>
    </row>
    <row r="186" spans="45:47" x14ac:dyDescent="0.35">
      <c r="AS186" s="41" t="s">
        <v>257</v>
      </c>
      <c r="AT186" s="41">
        <v>804002801</v>
      </c>
      <c r="AU186" s="42" t="s">
        <v>73</v>
      </c>
    </row>
    <row r="187" spans="45:47" x14ac:dyDescent="0.35">
      <c r="AS187" s="38" t="s">
        <v>258</v>
      </c>
      <c r="AT187" s="39">
        <v>890205952</v>
      </c>
      <c r="AU187" s="40" t="s">
        <v>73</v>
      </c>
    </row>
    <row r="188" spans="45:47" x14ac:dyDescent="0.35">
      <c r="AS188" s="41" t="s">
        <v>259</v>
      </c>
      <c r="AT188" s="41">
        <v>830509077</v>
      </c>
      <c r="AU188" s="42" t="s">
        <v>79</v>
      </c>
    </row>
    <row r="189" spans="45:47" x14ac:dyDescent="0.35">
      <c r="AS189" s="38" t="s">
        <v>260</v>
      </c>
      <c r="AT189" s="39">
        <v>901356890</v>
      </c>
      <c r="AU189" s="40" t="s">
        <v>73</v>
      </c>
    </row>
    <row r="190" spans="45:47" ht="29" x14ac:dyDescent="0.35">
      <c r="AS190" s="41" t="s">
        <v>260</v>
      </c>
      <c r="AT190" s="41">
        <v>901356890</v>
      </c>
      <c r="AU190" s="42" t="s">
        <v>99</v>
      </c>
    </row>
    <row r="191" spans="45:47" x14ac:dyDescent="0.35">
      <c r="AS191" s="38" t="s">
        <v>261</v>
      </c>
      <c r="AT191" s="39">
        <v>901656551</v>
      </c>
      <c r="AU191" s="40" t="s">
        <v>124</v>
      </c>
    </row>
    <row r="192" spans="45:47" x14ac:dyDescent="0.35">
      <c r="AS192" s="41" t="s">
        <v>262</v>
      </c>
      <c r="AT192" s="41">
        <v>900082143</v>
      </c>
      <c r="AU192" s="42" t="s">
        <v>73</v>
      </c>
    </row>
    <row r="193" spans="45:47" x14ac:dyDescent="0.35">
      <c r="AS193" s="38" t="s">
        <v>262</v>
      </c>
      <c r="AT193" s="39">
        <v>900082143</v>
      </c>
      <c r="AU193" s="40" t="s">
        <v>124</v>
      </c>
    </row>
    <row r="194" spans="45:47" x14ac:dyDescent="0.35">
      <c r="AS194" s="41" t="s">
        <v>263</v>
      </c>
      <c r="AT194" s="41">
        <v>830107528</v>
      </c>
      <c r="AU194" s="42" t="s">
        <v>73</v>
      </c>
    </row>
    <row r="195" spans="45:47" x14ac:dyDescent="0.35">
      <c r="AS195" s="38" t="s">
        <v>264</v>
      </c>
      <c r="AT195" s="39">
        <v>900475298</v>
      </c>
      <c r="AU195" s="40" t="s">
        <v>124</v>
      </c>
    </row>
    <row r="196" spans="45:47" x14ac:dyDescent="0.35">
      <c r="AS196" s="41" t="s">
        <v>265</v>
      </c>
      <c r="AT196" s="41">
        <v>900579800</v>
      </c>
      <c r="AU196" s="42" t="s">
        <v>73</v>
      </c>
    </row>
    <row r="197" spans="45:47" x14ac:dyDescent="0.35">
      <c r="AS197" s="38" t="s">
        <v>266</v>
      </c>
      <c r="AT197" s="39">
        <v>900493698</v>
      </c>
      <c r="AU197" s="40" t="s">
        <v>79</v>
      </c>
    </row>
    <row r="198" spans="45:47" x14ac:dyDescent="0.35">
      <c r="AS198" s="41" t="s">
        <v>267</v>
      </c>
      <c r="AT198" s="41">
        <v>9017853083</v>
      </c>
      <c r="AU198" s="42" t="s">
        <v>73</v>
      </c>
    </row>
    <row r="199" spans="45:47" x14ac:dyDescent="0.35">
      <c r="AS199" s="38" t="s">
        <v>267</v>
      </c>
      <c r="AT199" s="39">
        <v>901785318</v>
      </c>
      <c r="AU199" s="40" t="s">
        <v>73</v>
      </c>
    </row>
    <row r="200" spans="45:47" x14ac:dyDescent="0.35">
      <c r="AS200" s="41" t="s">
        <v>268</v>
      </c>
      <c r="AT200" s="41">
        <v>901306019</v>
      </c>
      <c r="AU200" s="42" t="s">
        <v>73</v>
      </c>
    </row>
    <row r="201" spans="45:47" x14ac:dyDescent="0.35">
      <c r="AS201" s="38" t="s">
        <v>269</v>
      </c>
      <c r="AT201" s="39">
        <v>900916860</v>
      </c>
      <c r="AU201" s="40" t="s">
        <v>73</v>
      </c>
    </row>
    <row r="202" spans="45:47" x14ac:dyDescent="0.35">
      <c r="AS202" s="41" t="s">
        <v>270</v>
      </c>
      <c r="AT202" s="41">
        <v>900922760</v>
      </c>
      <c r="AU202" s="42" t="s">
        <v>73</v>
      </c>
    </row>
    <row r="203" spans="45:47" x14ac:dyDescent="0.35">
      <c r="AS203" s="38" t="s">
        <v>271</v>
      </c>
      <c r="AT203" s="39">
        <v>900991939</v>
      </c>
      <c r="AU203" s="40" t="s">
        <v>73</v>
      </c>
    </row>
    <row r="204" spans="45:47" x14ac:dyDescent="0.35">
      <c r="AS204" s="41" t="s">
        <v>272</v>
      </c>
      <c r="AT204" s="41">
        <v>900103542</v>
      </c>
      <c r="AU204" s="42" t="s">
        <v>73</v>
      </c>
    </row>
    <row r="205" spans="45:47" x14ac:dyDescent="0.35">
      <c r="AS205" s="38" t="s">
        <v>273</v>
      </c>
      <c r="AT205" s="39">
        <v>860004855</v>
      </c>
      <c r="AU205" s="40" t="s">
        <v>79</v>
      </c>
    </row>
    <row r="206" spans="45:47" ht="29" x14ac:dyDescent="0.35">
      <c r="AS206" s="41" t="s">
        <v>274</v>
      </c>
      <c r="AT206" s="41">
        <v>860516431</v>
      </c>
      <c r="AU206" s="42" t="s">
        <v>130</v>
      </c>
    </row>
    <row r="207" spans="45:47" x14ac:dyDescent="0.35">
      <c r="AS207" s="38" t="s">
        <v>274</v>
      </c>
      <c r="AT207" s="39">
        <v>860516431</v>
      </c>
      <c r="AU207" s="40" t="s">
        <v>79</v>
      </c>
    </row>
    <row r="208" spans="45:47" x14ac:dyDescent="0.35">
      <c r="AS208" s="41" t="s">
        <v>275</v>
      </c>
      <c r="AT208" s="41">
        <v>860023525</v>
      </c>
      <c r="AU208" s="42" t="s">
        <v>79</v>
      </c>
    </row>
    <row r="209" spans="45:47" x14ac:dyDescent="0.35">
      <c r="AS209" s="38" t="s">
        <v>276</v>
      </c>
      <c r="AT209" s="39">
        <v>890900307</v>
      </c>
      <c r="AU209" s="40" t="s">
        <v>79</v>
      </c>
    </row>
    <row r="210" spans="45:47" x14ac:dyDescent="0.35">
      <c r="AS210" s="41" t="s">
        <v>277</v>
      </c>
      <c r="AT210" s="41">
        <v>900176869</v>
      </c>
      <c r="AU210" s="42" t="s">
        <v>79</v>
      </c>
    </row>
    <row r="211" spans="45:47" x14ac:dyDescent="0.35">
      <c r="AS211" s="38" t="s">
        <v>278</v>
      </c>
      <c r="AT211" s="39">
        <v>900059136</v>
      </c>
      <c r="AU211" s="40" t="s">
        <v>79</v>
      </c>
    </row>
    <row r="212" spans="45:47" x14ac:dyDescent="0.35">
      <c r="AS212" s="41" t="s">
        <v>279</v>
      </c>
      <c r="AT212" s="41">
        <v>901007478</v>
      </c>
      <c r="AU212" s="42" t="s">
        <v>73</v>
      </c>
    </row>
    <row r="213" spans="45:47" x14ac:dyDescent="0.35">
      <c r="AS213" s="38" t="s">
        <v>280</v>
      </c>
      <c r="AT213" s="39">
        <v>804013587</v>
      </c>
      <c r="AU213" s="40" t="s">
        <v>73</v>
      </c>
    </row>
    <row r="214" spans="45:47" x14ac:dyDescent="0.35">
      <c r="AS214" s="41" t="s">
        <v>281</v>
      </c>
      <c r="AT214" s="41">
        <v>805019383</v>
      </c>
      <c r="AU214" s="42" t="s">
        <v>79</v>
      </c>
    </row>
    <row r="215" spans="45:47" x14ac:dyDescent="0.35">
      <c r="AS215" s="38" t="s">
        <v>282</v>
      </c>
      <c r="AT215" s="39">
        <v>900149460</v>
      </c>
      <c r="AU215" s="40" t="s">
        <v>79</v>
      </c>
    </row>
    <row r="216" spans="45:47" x14ac:dyDescent="0.35">
      <c r="AS216" s="41" t="s">
        <v>283</v>
      </c>
      <c r="AT216" s="41">
        <v>900197640</v>
      </c>
      <c r="AU216" s="42" t="s">
        <v>73</v>
      </c>
    </row>
    <row r="217" spans="45:47" x14ac:dyDescent="0.35">
      <c r="AS217" s="38" t="s">
        <v>284</v>
      </c>
      <c r="AT217" s="39">
        <v>901731050</v>
      </c>
      <c r="AU217" s="40" t="s">
        <v>73</v>
      </c>
    </row>
    <row r="218" spans="45:47" x14ac:dyDescent="0.35">
      <c r="AS218" s="41" t="s">
        <v>285</v>
      </c>
      <c r="AT218" s="41">
        <v>900682561</v>
      </c>
      <c r="AU218" s="42" t="s">
        <v>79</v>
      </c>
    </row>
    <row r="219" spans="45:47" x14ac:dyDescent="0.35">
      <c r="AS219" s="38" t="s">
        <v>286</v>
      </c>
      <c r="AT219" s="39">
        <v>901315859</v>
      </c>
      <c r="AU219" s="40" t="s">
        <v>73</v>
      </c>
    </row>
    <row r="220" spans="45:47" x14ac:dyDescent="0.35">
      <c r="AS220" s="41" t="s">
        <v>287</v>
      </c>
      <c r="AT220" s="41">
        <v>901075184</v>
      </c>
      <c r="AU220" s="42" t="s">
        <v>79</v>
      </c>
    </row>
    <row r="221" spans="45:47" ht="29" x14ac:dyDescent="0.35">
      <c r="AS221" s="38" t="s">
        <v>288</v>
      </c>
      <c r="AT221" s="39">
        <v>860072134</v>
      </c>
      <c r="AU221" s="40" t="s">
        <v>130</v>
      </c>
    </row>
    <row r="222" spans="45:47" x14ac:dyDescent="0.35">
      <c r="AS222" s="41" t="s">
        <v>288</v>
      </c>
      <c r="AT222" s="41">
        <v>860072134</v>
      </c>
      <c r="AU222" s="42" t="s">
        <v>79</v>
      </c>
    </row>
    <row r="223" spans="45:47" x14ac:dyDescent="0.35">
      <c r="AS223" s="38" t="s">
        <v>289</v>
      </c>
      <c r="AT223" s="39">
        <v>900067387</v>
      </c>
      <c r="AU223" s="40" t="s">
        <v>73</v>
      </c>
    </row>
    <row r="224" spans="45:47" x14ac:dyDescent="0.35">
      <c r="AS224" s="41" t="s">
        <v>290</v>
      </c>
      <c r="AT224" s="41">
        <v>900313220</v>
      </c>
      <c r="AU224" s="42" t="s">
        <v>79</v>
      </c>
    </row>
    <row r="225" spans="45:47" x14ac:dyDescent="0.35">
      <c r="AS225" s="38" t="s">
        <v>291</v>
      </c>
      <c r="AT225" s="39">
        <v>900429498</v>
      </c>
      <c r="AU225" s="40" t="s">
        <v>79</v>
      </c>
    </row>
    <row r="226" spans="45:47" x14ac:dyDescent="0.35">
      <c r="AS226" s="41" t="s">
        <v>292</v>
      </c>
      <c r="AT226" s="41">
        <v>860054886</v>
      </c>
      <c r="AU226" s="42" t="s">
        <v>79</v>
      </c>
    </row>
    <row r="227" spans="45:47" x14ac:dyDescent="0.35">
      <c r="AS227" s="38" t="s">
        <v>293</v>
      </c>
      <c r="AT227" s="39">
        <v>890903532</v>
      </c>
      <c r="AU227" s="40" t="s">
        <v>79</v>
      </c>
    </row>
    <row r="228" spans="45:47" x14ac:dyDescent="0.35">
      <c r="AS228" s="41" t="s">
        <v>294</v>
      </c>
      <c r="AT228" s="41">
        <v>800241810</v>
      </c>
      <c r="AU228" s="42" t="s">
        <v>79</v>
      </c>
    </row>
    <row r="229" spans="45:47" x14ac:dyDescent="0.35">
      <c r="AS229" s="38" t="s">
        <v>295</v>
      </c>
      <c r="AT229" s="39">
        <v>890903858</v>
      </c>
      <c r="AU229" s="40" t="s">
        <v>79</v>
      </c>
    </row>
    <row r="230" spans="45:47" x14ac:dyDescent="0.35">
      <c r="AS230" s="41" t="s">
        <v>296</v>
      </c>
      <c r="AT230" s="41">
        <v>810003907</v>
      </c>
      <c r="AU230" s="42" t="s">
        <v>79</v>
      </c>
    </row>
    <row r="231" spans="45:47" x14ac:dyDescent="0.35">
      <c r="AS231" s="38" t="s">
        <v>297</v>
      </c>
      <c r="AT231" s="39">
        <v>860001781</v>
      </c>
      <c r="AU231" s="40" t="s">
        <v>79</v>
      </c>
    </row>
    <row r="232" spans="45:47" x14ac:dyDescent="0.35">
      <c r="AS232" s="41" t="s">
        <v>298</v>
      </c>
      <c r="AT232" s="41">
        <v>901729634</v>
      </c>
      <c r="AU232" s="42" t="s">
        <v>73</v>
      </c>
    </row>
    <row r="233" spans="45:47" x14ac:dyDescent="0.35">
      <c r="AS233" s="38" t="s">
        <v>299</v>
      </c>
      <c r="AT233" s="39">
        <v>901151288</v>
      </c>
      <c r="AU233" s="40" t="s">
        <v>79</v>
      </c>
    </row>
    <row r="234" spans="45:47" x14ac:dyDescent="0.35">
      <c r="AS234" s="41" t="s">
        <v>299</v>
      </c>
      <c r="AT234" s="41">
        <v>901151288</v>
      </c>
      <c r="AU234" s="42" t="s">
        <v>73</v>
      </c>
    </row>
    <row r="235" spans="45:47" x14ac:dyDescent="0.35">
      <c r="AS235" s="38" t="s">
        <v>300</v>
      </c>
      <c r="AT235" s="39">
        <v>804011800</v>
      </c>
      <c r="AU235" s="40" t="s">
        <v>73</v>
      </c>
    </row>
    <row r="236" spans="45:47" x14ac:dyDescent="0.35">
      <c r="AS236" s="41" t="s">
        <v>301</v>
      </c>
      <c r="AT236" s="41">
        <v>890301690</v>
      </c>
      <c r="AU236" s="42" t="s">
        <v>79</v>
      </c>
    </row>
    <row r="237" spans="45:47" x14ac:dyDescent="0.35">
      <c r="AS237" s="38" t="s">
        <v>302</v>
      </c>
      <c r="AT237" s="39">
        <v>900821568</v>
      </c>
      <c r="AU237" s="40" t="s">
        <v>79</v>
      </c>
    </row>
    <row r="238" spans="45:47" x14ac:dyDescent="0.35">
      <c r="AS238" s="41" t="s">
        <v>303</v>
      </c>
      <c r="AT238" s="41">
        <v>900389251</v>
      </c>
      <c r="AU238" s="42" t="s">
        <v>79</v>
      </c>
    </row>
    <row r="239" spans="45:47" x14ac:dyDescent="0.35">
      <c r="AS239" s="38" t="s">
        <v>304</v>
      </c>
      <c r="AT239" s="39">
        <v>900440531</v>
      </c>
      <c r="AU239" s="40" t="s">
        <v>73</v>
      </c>
    </row>
    <row r="240" spans="45:47" x14ac:dyDescent="0.35">
      <c r="AS240" s="41" t="s">
        <v>304</v>
      </c>
      <c r="AT240" s="41">
        <v>900440531</v>
      </c>
      <c r="AU240" s="42" t="s">
        <v>124</v>
      </c>
    </row>
    <row r="241" spans="45:47" ht="29" x14ac:dyDescent="0.35">
      <c r="AS241" s="38" t="s">
        <v>305</v>
      </c>
      <c r="AT241" s="39">
        <v>860529657</v>
      </c>
      <c r="AU241" s="40" t="s">
        <v>130</v>
      </c>
    </row>
    <row r="242" spans="45:47" x14ac:dyDescent="0.35">
      <c r="AS242" s="41" t="s">
        <v>306</v>
      </c>
      <c r="AT242" s="41">
        <v>901231571</v>
      </c>
      <c r="AU242" s="42" t="s">
        <v>73</v>
      </c>
    </row>
    <row r="243" spans="45:47" x14ac:dyDescent="0.35">
      <c r="AS243" s="38" t="s">
        <v>307</v>
      </c>
      <c r="AT243" s="39">
        <v>900721249</v>
      </c>
      <c r="AU243" s="40" t="s">
        <v>79</v>
      </c>
    </row>
    <row r="244" spans="45:47" x14ac:dyDescent="0.35">
      <c r="AS244" s="41" t="s">
        <v>308</v>
      </c>
      <c r="AT244" s="41">
        <v>800217481</v>
      </c>
      <c r="AU244" s="42" t="s">
        <v>79</v>
      </c>
    </row>
    <row r="245" spans="45:47" x14ac:dyDescent="0.35">
      <c r="AS245" s="38" t="s">
        <v>309</v>
      </c>
      <c r="AT245" s="39">
        <v>900214193</v>
      </c>
      <c r="AU245" s="40" t="s">
        <v>79</v>
      </c>
    </row>
    <row r="246" spans="45:47" x14ac:dyDescent="0.35">
      <c r="AS246" s="41" t="s">
        <v>310</v>
      </c>
      <c r="AT246" s="41">
        <v>805018951</v>
      </c>
      <c r="AU246" s="42" t="s">
        <v>79</v>
      </c>
    </row>
    <row r="247" spans="45:47" x14ac:dyDescent="0.35">
      <c r="AS247" s="38" t="s">
        <v>311</v>
      </c>
      <c r="AT247" s="39">
        <v>901258095</v>
      </c>
      <c r="AU247" s="40" t="s">
        <v>79</v>
      </c>
    </row>
    <row r="248" spans="45:47" x14ac:dyDescent="0.35">
      <c r="AS248" s="41" t="s">
        <v>312</v>
      </c>
      <c r="AT248" s="41">
        <v>900122906</v>
      </c>
      <c r="AU248" s="42" t="s">
        <v>79</v>
      </c>
    </row>
    <row r="249" spans="45:47" x14ac:dyDescent="0.35">
      <c r="AS249" s="38" t="s">
        <v>313</v>
      </c>
      <c r="AT249" s="39">
        <v>900082991</v>
      </c>
      <c r="AU249" s="40" t="s">
        <v>79</v>
      </c>
    </row>
    <row r="250" spans="45:47" x14ac:dyDescent="0.35">
      <c r="AS250" s="41" t="s">
        <v>314</v>
      </c>
      <c r="AT250" s="41">
        <v>800125895</v>
      </c>
      <c r="AU250" s="42" t="s">
        <v>79</v>
      </c>
    </row>
    <row r="251" spans="45:47" x14ac:dyDescent="0.35">
      <c r="AS251" s="38" t="s">
        <v>315</v>
      </c>
      <c r="AT251" s="39">
        <v>800066365</v>
      </c>
      <c r="AU251" s="40" t="s">
        <v>79</v>
      </c>
    </row>
    <row r="252" spans="45:47" x14ac:dyDescent="0.35">
      <c r="AS252" s="41" t="s">
        <v>316</v>
      </c>
      <c r="AT252" s="41">
        <v>900349588</v>
      </c>
      <c r="AU252" s="42" t="s">
        <v>79</v>
      </c>
    </row>
    <row r="253" spans="45:47" x14ac:dyDescent="0.35">
      <c r="AS253" s="38" t="s">
        <v>317</v>
      </c>
      <c r="AT253" s="39">
        <v>900097036</v>
      </c>
      <c r="AU253" s="40" t="s">
        <v>79</v>
      </c>
    </row>
    <row r="254" spans="45:47" x14ac:dyDescent="0.35">
      <c r="AS254" s="41" t="s">
        <v>318</v>
      </c>
      <c r="AT254" s="41">
        <v>830073087</v>
      </c>
      <c r="AU254" s="42" t="s">
        <v>79</v>
      </c>
    </row>
    <row r="255" spans="45:47" x14ac:dyDescent="0.35">
      <c r="AS255" s="38" t="s">
        <v>319</v>
      </c>
      <c r="AT255" s="39">
        <v>14201328</v>
      </c>
      <c r="AU255" s="40" t="s">
        <v>79</v>
      </c>
    </row>
    <row r="256" spans="45:47" x14ac:dyDescent="0.35">
      <c r="AS256" s="41" t="s">
        <v>320</v>
      </c>
      <c r="AT256" s="41">
        <v>800210864</v>
      </c>
      <c r="AU256" s="42" t="s">
        <v>79</v>
      </c>
    </row>
    <row r="257" spans="45:47" x14ac:dyDescent="0.35">
      <c r="AS257" s="38" t="s">
        <v>321</v>
      </c>
      <c r="AT257" s="39">
        <v>800219678</v>
      </c>
      <c r="AU257" s="40" t="s">
        <v>79</v>
      </c>
    </row>
    <row r="258" spans="45:47" x14ac:dyDescent="0.35">
      <c r="AS258" s="41" t="s">
        <v>322</v>
      </c>
      <c r="AT258" s="41">
        <v>890900535</v>
      </c>
      <c r="AU258" s="42" t="s">
        <v>79</v>
      </c>
    </row>
    <row r="259" spans="45:47" x14ac:dyDescent="0.35">
      <c r="AS259" s="38" t="s">
        <v>323</v>
      </c>
      <c r="AT259" s="39">
        <v>900653272</v>
      </c>
      <c r="AU259" s="40" t="s">
        <v>73</v>
      </c>
    </row>
    <row r="260" spans="45:47" x14ac:dyDescent="0.35">
      <c r="AS260" s="41" t="s">
        <v>324</v>
      </c>
      <c r="AT260" s="41">
        <v>900488297</v>
      </c>
      <c r="AU260" s="42" t="s">
        <v>79</v>
      </c>
    </row>
    <row r="261" spans="45:47" x14ac:dyDescent="0.35">
      <c r="AS261" s="38" t="s">
        <v>325</v>
      </c>
      <c r="AT261" s="39">
        <v>900141179</v>
      </c>
      <c r="AU261" s="40" t="s">
        <v>79</v>
      </c>
    </row>
    <row r="262" spans="45:47" x14ac:dyDescent="0.35">
      <c r="AS262" s="41" t="s">
        <v>326</v>
      </c>
      <c r="AT262" s="41">
        <v>900555031</v>
      </c>
      <c r="AU262" s="42" t="s">
        <v>73</v>
      </c>
    </row>
    <row r="263" spans="45:47" x14ac:dyDescent="0.35">
      <c r="AS263" s="38" t="s">
        <v>327</v>
      </c>
      <c r="AT263" s="39">
        <v>890106276</v>
      </c>
      <c r="AU263" s="40" t="s">
        <v>79</v>
      </c>
    </row>
    <row r="264" spans="45:47" x14ac:dyDescent="0.35">
      <c r="AS264" s="41" t="s">
        <v>328</v>
      </c>
      <c r="AT264" s="41">
        <v>860522056</v>
      </c>
      <c r="AU264" s="42" t="s">
        <v>79</v>
      </c>
    </row>
    <row r="265" spans="45:47" ht="29" x14ac:dyDescent="0.35">
      <c r="AS265" s="38" t="s">
        <v>329</v>
      </c>
      <c r="AT265" s="39">
        <v>900089276</v>
      </c>
      <c r="AU265" s="40" t="s">
        <v>130</v>
      </c>
    </row>
    <row r="266" spans="45:47" x14ac:dyDescent="0.35">
      <c r="AS266" s="41" t="s">
        <v>329</v>
      </c>
      <c r="AT266" s="41">
        <v>900089276</v>
      </c>
      <c r="AU266" s="42" t="s">
        <v>79</v>
      </c>
    </row>
    <row r="267" spans="45:47" x14ac:dyDescent="0.35">
      <c r="AS267" s="38" t="s">
        <v>330</v>
      </c>
      <c r="AT267" s="39">
        <v>900428195</v>
      </c>
      <c r="AU267" s="40" t="s">
        <v>79</v>
      </c>
    </row>
    <row r="268" spans="45:47" x14ac:dyDescent="0.35">
      <c r="AS268" s="41" t="s">
        <v>331</v>
      </c>
      <c r="AT268" s="41">
        <v>890301602</v>
      </c>
      <c r="AU268" s="42" t="s">
        <v>79</v>
      </c>
    </row>
    <row r="269" spans="45:47" x14ac:dyDescent="0.35">
      <c r="AS269" s="38" t="s">
        <v>332</v>
      </c>
      <c r="AT269" s="39">
        <v>901172729</v>
      </c>
      <c r="AU269" s="40" t="s">
        <v>73</v>
      </c>
    </row>
    <row r="270" spans="45:47" x14ac:dyDescent="0.35">
      <c r="AS270" s="41" t="s">
        <v>333</v>
      </c>
      <c r="AT270" s="41">
        <v>901423393</v>
      </c>
      <c r="AU270" s="42" t="s">
        <v>73</v>
      </c>
    </row>
    <row r="271" spans="45:47" x14ac:dyDescent="0.35">
      <c r="AS271" s="38" t="s">
        <v>334</v>
      </c>
      <c r="AT271" s="39">
        <v>900388600</v>
      </c>
      <c r="AU271" s="40" t="s">
        <v>79</v>
      </c>
    </row>
    <row r="272" spans="45:47" x14ac:dyDescent="0.35">
      <c r="AS272" s="41" t="s">
        <v>335</v>
      </c>
      <c r="AT272" s="41">
        <v>822001073</v>
      </c>
      <c r="AU272" s="42" t="s">
        <v>73</v>
      </c>
    </row>
    <row r="273" spans="45:47" x14ac:dyDescent="0.35">
      <c r="AS273" s="38" t="s">
        <v>336</v>
      </c>
      <c r="AT273" s="39">
        <v>800249313</v>
      </c>
      <c r="AU273" s="40" t="s">
        <v>79</v>
      </c>
    </row>
    <row r="274" spans="45:47" ht="29" x14ac:dyDescent="0.35">
      <c r="AS274" s="41" t="s">
        <v>336</v>
      </c>
      <c r="AT274" s="41">
        <v>800249313</v>
      </c>
      <c r="AU274" s="42" t="s">
        <v>130</v>
      </c>
    </row>
    <row r="275" spans="45:47" x14ac:dyDescent="0.35">
      <c r="AS275" s="38" t="s">
        <v>337</v>
      </c>
      <c r="AT275" s="39">
        <v>900305752</v>
      </c>
      <c r="AU275" s="40" t="s">
        <v>79</v>
      </c>
    </row>
    <row r="276" spans="45:47" x14ac:dyDescent="0.35">
      <c r="AS276" s="41" t="s">
        <v>338</v>
      </c>
      <c r="AT276" s="41">
        <v>860000452</v>
      </c>
      <c r="AU276" s="42" t="s">
        <v>79</v>
      </c>
    </row>
    <row r="277" spans="45:47" x14ac:dyDescent="0.35">
      <c r="AS277" s="38" t="s">
        <v>339</v>
      </c>
      <c r="AT277" s="39">
        <v>860033740</v>
      </c>
      <c r="AU277" s="40" t="s">
        <v>79</v>
      </c>
    </row>
    <row r="278" spans="45:47" x14ac:dyDescent="0.35">
      <c r="AS278" s="41" t="s">
        <v>340</v>
      </c>
      <c r="AT278" s="41">
        <v>30286544</v>
      </c>
      <c r="AU278" s="42" t="s">
        <v>79</v>
      </c>
    </row>
    <row r="279" spans="45:47" ht="29" x14ac:dyDescent="0.35">
      <c r="AS279" s="38" t="s">
        <v>341</v>
      </c>
      <c r="AT279" s="39">
        <v>901628458</v>
      </c>
      <c r="AU279" s="40" t="s">
        <v>130</v>
      </c>
    </row>
    <row r="280" spans="45:47" x14ac:dyDescent="0.35">
      <c r="AS280" s="41" t="s">
        <v>341</v>
      </c>
      <c r="AT280" s="41">
        <v>901628458</v>
      </c>
      <c r="AU280" s="42" t="s">
        <v>73</v>
      </c>
    </row>
    <row r="281" spans="45:47" x14ac:dyDescent="0.35">
      <c r="AS281" s="38" t="s">
        <v>342</v>
      </c>
      <c r="AT281" s="39">
        <v>31398514</v>
      </c>
      <c r="AU281" s="40" t="s">
        <v>79</v>
      </c>
    </row>
    <row r="282" spans="45:47" x14ac:dyDescent="0.35">
      <c r="AS282" s="41" t="s">
        <v>343</v>
      </c>
      <c r="AT282" s="41">
        <v>901226828</v>
      </c>
      <c r="AU282" s="42" t="s">
        <v>73</v>
      </c>
    </row>
    <row r="283" spans="45:47" ht="29" x14ac:dyDescent="0.35">
      <c r="AS283" s="38" t="s">
        <v>344</v>
      </c>
      <c r="AT283" s="39">
        <v>900255472</v>
      </c>
      <c r="AU283" s="40" t="s">
        <v>130</v>
      </c>
    </row>
    <row r="284" spans="45:47" x14ac:dyDescent="0.35">
      <c r="AS284" s="41" t="s">
        <v>345</v>
      </c>
      <c r="AT284" s="41">
        <v>901370877</v>
      </c>
      <c r="AU284" s="42" t="s">
        <v>73</v>
      </c>
    </row>
    <row r="285" spans="45:47" x14ac:dyDescent="0.35">
      <c r="AS285" s="38" t="s">
        <v>346</v>
      </c>
      <c r="AT285" s="39">
        <v>900950633</v>
      </c>
      <c r="AU285" s="40" t="s">
        <v>79</v>
      </c>
    </row>
    <row r="286" spans="45:47" x14ac:dyDescent="0.35">
      <c r="AS286" s="41" t="s">
        <v>347</v>
      </c>
      <c r="AT286" s="41">
        <v>900090229</v>
      </c>
      <c r="AU286" s="42" t="s">
        <v>73</v>
      </c>
    </row>
    <row r="287" spans="45:47" x14ac:dyDescent="0.35">
      <c r="AS287" s="38" t="s">
        <v>348</v>
      </c>
      <c r="AT287" s="39">
        <v>900913507</v>
      </c>
      <c r="AU287" s="40" t="s">
        <v>73</v>
      </c>
    </row>
    <row r="288" spans="45:47" x14ac:dyDescent="0.35">
      <c r="AS288" s="41" t="s">
        <v>349</v>
      </c>
      <c r="AT288" s="41">
        <v>890208316</v>
      </c>
      <c r="AU288" s="42" t="s">
        <v>73</v>
      </c>
    </row>
    <row r="289" spans="45:47" x14ac:dyDescent="0.35">
      <c r="AS289" s="38" t="s">
        <v>350</v>
      </c>
      <c r="AT289" s="39">
        <v>860007277</v>
      </c>
      <c r="AU289" s="40" t="s">
        <v>79</v>
      </c>
    </row>
    <row r="290" spans="45:47" ht="29" x14ac:dyDescent="0.35">
      <c r="AS290" s="41" t="s">
        <v>351</v>
      </c>
      <c r="AT290" s="41">
        <v>900306204</v>
      </c>
      <c r="AU290" s="42" t="s">
        <v>130</v>
      </c>
    </row>
    <row r="291" spans="45:47" x14ac:dyDescent="0.35">
      <c r="AS291" s="38" t="s">
        <v>352</v>
      </c>
      <c r="AT291" s="39">
        <v>900045328</v>
      </c>
      <c r="AU291" s="40" t="s">
        <v>79</v>
      </c>
    </row>
    <row r="292" spans="45:47" x14ac:dyDescent="0.35">
      <c r="AS292" s="41" t="s">
        <v>353</v>
      </c>
      <c r="AT292" s="41">
        <v>901747670</v>
      </c>
      <c r="AU292" s="42" t="s">
        <v>73</v>
      </c>
    </row>
    <row r="293" spans="45:47" x14ac:dyDescent="0.35">
      <c r="AS293" s="38" t="s">
        <v>354</v>
      </c>
      <c r="AT293" s="39">
        <v>900520515</v>
      </c>
      <c r="AU293" s="40" t="s">
        <v>79</v>
      </c>
    </row>
    <row r="294" spans="45:47" x14ac:dyDescent="0.35">
      <c r="AS294" s="41" t="s">
        <v>355</v>
      </c>
      <c r="AT294" s="41">
        <v>810003317</v>
      </c>
      <c r="AU294" s="42" t="s">
        <v>79</v>
      </c>
    </row>
    <row r="295" spans="45:47" x14ac:dyDescent="0.35">
      <c r="AS295" s="38" t="s">
        <v>356</v>
      </c>
      <c r="AT295" s="39">
        <v>830118416</v>
      </c>
      <c r="AU295" s="40" t="s">
        <v>73</v>
      </c>
    </row>
    <row r="296" spans="45:47" x14ac:dyDescent="0.35">
      <c r="AS296" s="41" t="s">
        <v>357</v>
      </c>
      <c r="AT296" s="41">
        <v>901373670</v>
      </c>
      <c r="AU296" s="42" t="s">
        <v>79</v>
      </c>
    </row>
    <row r="297" spans="45:47" x14ac:dyDescent="0.35">
      <c r="AS297" s="38" t="s">
        <v>358</v>
      </c>
      <c r="AT297" s="39">
        <v>901114509</v>
      </c>
      <c r="AU297" s="40" t="s">
        <v>73</v>
      </c>
    </row>
    <row r="298" spans="45:47" x14ac:dyDescent="0.35">
      <c r="AS298" s="41" t="s">
        <v>359</v>
      </c>
      <c r="AT298" s="41">
        <v>900248490</v>
      </c>
      <c r="AU298" s="42" t="s">
        <v>79</v>
      </c>
    </row>
    <row r="299" spans="45:47" ht="29" x14ac:dyDescent="0.35">
      <c r="AS299" s="38" t="s">
        <v>360</v>
      </c>
      <c r="AT299" s="39">
        <v>830104866</v>
      </c>
      <c r="AU299" s="40" t="s">
        <v>130</v>
      </c>
    </row>
    <row r="300" spans="45:47" x14ac:dyDescent="0.35">
      <c r="AS300" s="41" t="s">
        <v>361</v>
      </c>
      <c r="AT300" s="41">
        <v>9006912804</v>
      </c>
      <c r="AU300" s="42" t="s">
        <v>124</v>
      </c>
    </row>
    <row r="301" spans="45:47" x14ac:dyDescent="0.35">
      <c r="AS301" s="38" t="s">
        <v>361</v>
      </c>
      <c r="AT301" s="39">
        <v>900691280</v>
      </c>
      <c r="AU301" s="40" t="s">
        <v>73</v>
      </c>
    </row>
    <row r="302" spans="45:47" x14ac:dyDescent="0.35">
      <c r="AS302" s="41" t="s">
        <v>362</v>
      </c>
      <c r="AT302" s="41">
        <v>800220041</v>
      </c>
      <c r="AU302" s="42" t="s">
        <v>79</v>
      </c>
    </row>
    <row r="303" spans="45:47" x14ac:dyDescent="0.35">
      <c r="AS303" s="38" t="s">
        <v>363</v>
      </c>
      <c r="AT303" s="39">
        <v>821000169</v>
      </c>
      <c r="AU303" s="40" t="s">
        <v>79</v>
      </c>
    </row>
    <row r="304" spans="45:47" x14ac:dyDescent="0.35">
      <c r="AS304" s="41" t="s">
        <v>364</v>
      </c>
      <c r="AT304" s="41">
        <v>890931654</v>
      </c>
      <c r="AU304" s="42" t="s">
        <v>79</v>
      </c>
    </row>
    <row r="305" spans="45:47" x14ac:dyDescent="0.35">
      <c r="AS305" s="38" t="s">
        <v>365</v>
      </c>
      <c r="AT305" s="39">
        <v>806001941</v>
      </c>
      <c r="AU305" s="40" t="s">
        <v>79</v>
      </c>
    </row>
    <row r="306" spans="45:47" x14ac:dyDescent="0.35">
      <c r="AS306" s="41" t="s">
        <v>366</v>
      </c>
      <c r="AT306" s="41">
        <v>900850088</v>
      </c>
      <c r="AU306" s="42" t="s">
        <v>79</v>
      </c>
    </row>
    <row r="307" spans="45:47" x14ac:dyDescent="0.35">
      <c r="AS307" s="38" t="s">
        <v>367</v>
      </c>
      <c r="AT307" s="39">
        <v>800251163</v>
      </c>
      <c r="AU307" s="40" t="s">
        <v>79</v>
      </c>
    </row>
    <row r="308" spans="45:47" ht="29" x14ac:dyDescent="0.35">
      <c r="AS308" s="41" t="s">
        <v>368</v>
      </c>
      <c r="AT308" s="41">
        <v>900977479</v>
      </c>
      <c r="AU308" s="42" t="s">
        <v>130</v>
      </c>
    </row>
    <row r="309" spans="45:47" x14ac:dyDescent="0.35">
      <c r="AS309" s="38" t="s">
        <v>369</v>
      </c>
      <c r="AT309" s="39">
        <v>900067743</v>
      </c>
      <c r="AU309" s="40" t="s">
        <v>73</v>
      </c>
    </row>
    <row r="310" spans="45:47" ht="29" x14ac:dyDescent="0.35">
      <c r="AS310" s="41" t="s">
        <v>369</v>
      </c>
      <c r="AT310" s="41">
        <v>900067743</v>
      </c>
      <c r="AU310" s="42" t="s">
        <v>99</v>
      </c>
    </row>
    <row r="311" spans="45:47" x14ac:dyDescent="0.35">
      <c r="AS311" s="38" t="s">
        <v>370</v>
      </c>
      <c r="AT311" s="39">
        <v>891100445</v>
      </c>
      <c r="AU311" s="40" t="s">
        <v>79</v>
      </c>
    </row>
    <row r="312" spans="45:47" x14ac:dyDescent="0.35">
      <c r="AS312" s="41" t="s">
        <v>371</v>
      </c>
      <c r="AT312" s="41">
        <v>830095213</v>
      </c>
      <c r="AU312" s="42" t="s">
        <v>79</v>
      </c>
    </row>
    <row r="313" spans="45:47" x14ac:dyDescent="0.35">
      <c r="AS313" s="38" t="s">
        <v>372</v>
      </c>
      <c r="AT313" s="39">
        <v>901130213</v>
      </c>
      <c r="AU313" s="40" t="s">
        <v>79</v>
      </c>
    </row>
    <row r="314" spans="45:47" x14ac:dyDescent="0.35">
      <c r="AS314" s="41" t="s">
        <v>373</v>
      </c>
      <c r="AT314" s="41">
        <v>900347993</v>
      </c>
      <c r="AU314" s="42" t="s">
        <v>79</v>
      </c>
    </row>
    <row r="315" spans="45:47" x14ac:dyDescent="0.35">
      <c r="AS315" s="38" t="s">
        <v>374</v>
      </c>
      <c r="AT315" s="39">
        <v>900139569</v>
      </c>
      <c r="AU315" s="40" t="s">
        <v>79</v>
      </c>
    </row>
    <row r="316" spans="45:47" x14ac:dyDescent="0.35">
      <c r="AS316" s="41" t="s">
        <v>375</v>
      </c>
      <c r="AT316" s="41">
        <v>817002676</v>
      </c>
      <c r="AU316" s="42" t="s">
        <v>79</v>
      </c>
    </row>
    <row r="317" spans="45:47" x14ac:dyDescent="0.35">
      <c r="AS317" s="38" t="s">
        <v>376</v>
      </c>
      <c r="AT317" s="39">
        <v>891400378</v>
      </c>
      <c r="AU317" s="40" t="s">
        <v>79</v>
      </c>
    </row>
    <row r="318" spans="45:47" x14ac:dyDescent="0.35">
      <c r="AS318" s="41" t="s">
        <v>377</v>
      </c>
      <c r="AT318" s="41">
        <v>890925108</v>
      </c>
      <c r="AU318" s="42" t="s">
        <v>79</v>
      </c>
    </row>
    <row r="319" spans="45:47" x14ac:dyDescent="0.35">
      <c r="AS319" s="38" t="s">
        <v>378</v>
      </c>
      <c r="AT319" s="39">
        <v>901075452</v>
      </c>
      <c r="AU319" s="40" t="s">
        <v>79</v>
      </c>
    </row>
    <row r="320" spans="45:47" ht="29" x14ac:dyDescent="0.35">
      <c r="AS320" s="41" t="s">
        <v>379</v>
      </c>
      <c r="AT320" s="41">
        <v>900268747</v>
      </c>
      <c r="AU320" s="42" t="s">
        <v>130</v>
      </c>
    </row>
    <row r="321" spans="45:47" x14ac:dyDescent="0.35">
      <c r="AS321" s="38" t="s">
        <v>379</v>
      </c>
      <c r="AT321" s="39">
        <v>900268747</v>
      </c>
      <c r="AU321" s="40" t="s">
        <v>79</v>
      </c>
    </row>
    <row r="322" spans="45:47" x14ac:dyDescent="0.35">
      <c r="AS322" s="41" t="s">
        <v>380</v>
      </c>
      <c r="AT322" s="41">
        <v>800040014</v>
      </c>
      <c r="AU322" s="42" t="s">
        <v>79</v>
      </c>
    </row>
    <row r="323" spans="45:47" x14ac:dyDescent="0.35">
      <c r="AS323" s="38" t="s">
        <v>381</v>
      </c>
      <c r="AT323" s="39">
        <v>890900118</v>
      </c>
      <c r="AU323" s="40" t="s">
        <v>79</v>
      </c>
    </row>
    <row r="324" spans="45:47" x14ac:dyDescent="0.35">
      <c r="AS324" s="41" t="s">
        <v>382</v>
      </c>
      <c r="AT324" s="41">
        <v>8909203044</v>
      </c>
      <c r="AU324" s="42" t="s">
        <v>79</v>
      </c>
    </row>
    <row r="325" spans="45:47" x14ac:dyDescent="0.35">
      <c r="AS325" s="38" t="s">
        <v>383</v>
      </c>
      <c r="AT325" s="39">
        <v>860032463</v>
      </c>
      <c r="AU325" s="40" t="s">
        <v>79</v>
      </c>
    </row>
    <row r="326" spans="45:47" x14ac:dyDescent="0.35">
      <c r="AS326" s="41" t="s">
        <v>384</v>
      </c>
      <c r="AT326" s="41">
        <v>860521658</v>
      </c>
      <c r="AU326" s="42" t="s">
        <v>79</v>
      </c>
    </row>
    <row r="327" spans="45:47" x14ac:dyDescent="0.35">
      <c r="AS327" s="38" t="s">
        <v>385</v>
      </c>
      <c r="AT327" s="39">
        <v>860516806</v>
      </c>
      <c r="AU327" s="40" t="s">
        <v>79</v>
      </c>
    </row>
    <row r="328" spans="45:47" ht="29" x14ac:dyDescent="0.35">
      <c r="AS328" s="41" t="s">
        <v>386</v>
      </c>
      <c r="AT328" s="41">
        <v>830111642</v>
      </c>
      <c r="AU328" s="42" t="s">
        <v>130</v>
      </c>
    </row>
    <row r="329" spans="45:47" ht="29" x14ac:dyDescent="0.35">
      <c r="AS329" s="38" t="s">
        <v>387</v>
      </c>
      <c r="AT329" s="39">
        <v>900495129</v>
      </c>
      <c r="AU329" s="40" t="s">
        <v>130</v>
      </c>
    </row>
    <row r="330" spans="45:47" x14ac:dyDescent="0.35">
      <c r="AS330" s="41" t="s">
        <v>388</v>
      </c>
      <c r="AT330" s="41">
        <v>900319306</v>
      </c>
      <c r="AU330" s="42" t="s">
        <v>73</v>
      </c>
    </row>
    <row r="331" spans="45:47" x14ac:dyDescent="0.35">
      <c r="AS331" s="38" t="s">
        <v>389</v>
      </c>
      <c r="AT331" s="39">
        <v>900330027</v>
      </c>
      <c r="AU331" s="40" t="s">
        <v>73</v>
      </c>
    </row>
    <row r="332" spans="45:47" ht="29" x14ac:dyDescent="0.35">
      <c r="AS332" s="41" t="s">
        <v>389</v>
      </c>
      <c r="AT332" s="41">
        <v>900330027</v>
      </c>
      <c r="AU332" s="42" t="s">
        <v>99</v>
      </c>
    </row>
    <row r="333" spans="45:47" ht="29" x14ac:dyDescent="0.35">
      <c r="AS333" s="38" t="s">
        <v>390</v>
      </c>
      <c r="AT333" s="39">
        <v>800000750</v>
      </c>
      <c r="AU333" s="40" t="s">
        <v>130</v>
      </c>
    </row>
    <row r="334" spans="45:47" ht="29" x14ac:dyDescent="0.35">
      <c r="AS334" s="41" t="s">
        <v>391</v>
      </c>
      <c r="AT334" s="41">
        <v>900140614</v>
      </c>
      <c r="AU334" s="42" t="s">
        <v>130</v>
      </c>
    </row>
    <row r="335" spans="45:47" x14ac:dyDescent="0.35">
      <c r="AS335" s="38" t="s">
        <v>392</v>
      </c>
      <c r="AT335" s="39">
        <v>890906119</v>
      </c>
      <c r="AU335" s="40" t="s">
        <v>79</v>
      </c>
    </row>
    <row r="336" spans="45:47" x14ac:dyDescent="0.35">
      <c r="AS336" s="41" t="s">
        <v>393</v>
      </c>
      <c r="AT336" s="41">
        <v>860515802</v>
      </c>
      <c r="AU336" s="42" t="s">
        <v>73</v>
      </c>
    </row>
    <row r="337" spans="45:47" x14ac:dyDescent="0.35">
      <c r="AS337" s="38" t="s">
        <v>394</v>
      </c>
      <c r="AT337" s="39">
        <v>900190923</v>
      </c>
      <c r="AU337" s="40" t="s">
        <v>79</v>
      </c>
    </row>
    <row r="338" spans="45:47" x14ac:dyDescent="0.35">
      <c r="AS338" s="41" t="s">
        <v>395</v>
      </c>
      <c r="AT338" s="41">
        <v>890903939</v>
      </c>
      <c r="AU338" s="42" t="s">
        <v>79</v>
      </c>
    </row>
    <row r="339" spans="45:47" x14ac:dyDescent="0.35">
      <c r="AS339" s="38" t="s">
        <v>396</v>
      </c>
      <c r="AT339" s="39">
        <v>900520112</v>
      </c>
      <c r="AU339" s="40" t="s">
        <v>79</v>
      </c>
    </row>
    <row r="340" spans="45:47" x14ac:dyDescent="0.35">
      <c r="AS340" s="41" t="s">
        <v>397</v>
      </c>
      <c r="AT340" s="41">
        <v>891400308</v>
      </c>
      <c r="AU340" s="42" t="s">
        <v>79</v>
      </c>
    </row>
    <row r="341" spans="45:47" x14ac:dyDescent="0.35">
      <c r="AS341" s="38" t="s">
        <v>398</v>
      </c>
      <c r="AT341" s="39">
        <v>890903711</v>
      </c>
      <c r="AU341" s="40" t="s">
        <v>79</v>
      </c>
    </row>
    <row r="342" spans="45:47" x14ac:dyDescent="0.35">
      <c r="AS342" s="41" t="s">
        <v>399</v>
      </c>
      <c r="AT342" s="41">
        <v>800000946</v>
      </c>
      <c r="AU342" s="42" t="s">
        <v>79</v>
      </c>
    </row>
    <row r="343" spans="45:47" x14ac:dyDescent="0.35">
      <c r="AS343" s="38" t="s">
        <v>400</v>
      </c>
      <c r="AT343" s="39">
        <v>890804199</v>
      </c>
      <c r="AU343" s="40" t="s">
        <v>79</v>
      </c>
    </row>
    <row r="344" spans="45:47" x14ac:dyDescent="0.35">
      <c r="AS344" s="41" t="s">
        <v>401</v>
      </c>
      <c r="AT344" s="41">
        <v>860017055</v>
      </c>
      <c r="AU344" s="42" t="s">
        <v>79</v>
      </c>
    </row>
    <row r="345" spans="45:47" x14ac:dyDescent="0.35">
      <c r="AS345" s="38" t="s">
        <v>402</v>
      </c>
      <c r="AT345" s="39">
        <v>890900161</v>
      </c>
      <c r="AU345" s="40" t="s">
        <v>79</v>
      </c>
    </row>
    <row r="346" spans="45:47" x14ac:dyDescent="0.35">
      <c r="AS346" s="41" t="s">
        <v>403</v>
      </c>
      <c r="AT346" s="41">
        <v>860042141</v>
      </c>
      <c r="AU346" s="42" t="s">
        <v>79</v>
      </c>
    </row>
    <row r="347" spans="45:47" x14ac:dyDescent="0.35">
      <c r="AS347" s="38" t="s">
        <v>404</v>
      </c>
      <c r="AT347" s="39">
        <v>800149537</v>
      </c>
      <c r="AU347" s="40" t="s">
        <v>124</v>
      </c>
    </row>
    <row r="348" spans="45:47" x14ac:dyDescent="0.35">
      <c r="AS348" s="41" t="s">
        <v>405</v>
      </c>
      <c r="AT348" s="41">
        <v>804014818</v>
      </c>
      <c r="AU348" s="42" t="s">
        <v>73</v>
      </c>
    </row>
    <row r="349" spans="45:47" x14ac:dyDescent="0.35">
      <c r="AS349" s="38" t="s">
        <v>406</v>
      </c>
      <c r="AT349" s="39">
        <v>890105526</v>
      </c>
      <c r="AU349" s="40" t="s">
        <v>139</v>
      </c>
    </row>
    <row r="350" spans="45:47" x14ac:dyDescent="0.35">
      <c r="AS350" s="41" t="s">
        <v>406</v>
      </c>
      <c r="AT350" s="41">
        <v>890105526</v>
      </c>
      <c r="AU350" s="42" t="s">
        <v>79</v>
      </c>
    </row>
    <row r="351" spans="45:47" x14ac:dyDescent="0.35">
      <c r="AS351" s="38" t="s">
        <v>407</v>
      </c>
      <c r="AT351" s="39">
        <v>800226766</v>
      </c>
      <c r="AU351" s="40" t="s">
        <v>139</v>
      </c>
    </row>
    <row r="352" spans="45:47" x14ac:dyDescent="0.35">
      <c r="AS352" s="41" t="s">
        <v>407</v>
      </c>
      <c r="AT352" s="41">
        <v>800226766</v>
      </c>
      <c r="AU352" s="42" t="s">
        <v>79</v>
      </c>
    </row>
    <row r="353" spans="45:47" x14ac:dyDescent="0.35">
      <c r="AS353" s="38" t="s">
        <v>408</v>
      </c>
      <c r="AT353" s="39">
        <v>800170118</v>
      </c>
      <c r="AU353" s="40" t="s">
        <v>139</v>
      </c>
    </row>
    <row r="354" spans="45:47" x14ac:dyDescent="0.35">
      <c r="AS354" s="41" t="s">
        <v>409</v>
      </c>
      <c r="AT354" s="41">
        <v>804013578</v>
      </c>
      <c r="AU354" s="42" t="s">
        <v>73</v>
      </c>
    </row>
    <row r="355" spans="45:47" x14ac:dyDescent="0.35">
      <c r="AS355" s="38" t="s">
        <v>410</v>
      </c>
      <c r="AT355" s="39">
        <v>860002067</v>
      </c>
      <c r="AU355" s="40" t="s">
        <v>79</v>
      </c>
    </row>
    <row r="356" spans="45:47" x14ac:dyDescent="0.35">
      <c r="AS356" s="41" t="s">
        <v>411</v>
      </c>
      <c r="AT356" s="41">
        <v>900251415</v>
      </c>
      <c r="AU356" s="42" t="s">
        <v>79</v>
      </c>
    </row>
    <row r="357" spans="45:47" x14ac:dyDescent="0.35">
      <c r="AS357" s="38" t="s">
        <v>412</v>
      </c>
      <c r="AT357" s="39">
        <v>800012375</v>
      </c>
      <c r="AU357" s="40" t="s">
        <v>79</v>
      </c>
    </row>
    <row r="358" spans="45:47" x14ac:dyDescent="0.35">
      <c r="AS358" s="41" t="s">
        <v>413</v>
      </c>
      <c r="AT358" s="41">
        <v>72309561</v>
      </c>
      <c r="AU358" s="42" t="s">
        <v>79</v>
      </c>
    </row>
    <row r="359" spans="45:47" x14ac:dyDescent="0.35">
      <c r="AS359" s="38" t="s">
        <v>414</v>
      </c>
      <c r="AT359" s="39">
        <v>900652188</v>
      </c>
      <c r="AU359" s="40" t="s">
        <v>73</v>
      </c>
    </row>
    <row r="360" spans="45:47" x14ac:dyDescent="0.35">
      <c r="AS360" s="41" t="s">
        <v>415</v>
      </c>
      <c r="AT360" s="41">
        <v>900112515</v>
      </c>
      <c r="AU360" s="42" t="s">
        <v>79</v>
      </c>
    </row>
    <row r="361" spans="45:47" x14ac:dyDescent="0.35">
      <c r="AS361" s="38" t="s">
        <v>416</v>
      </c>
      <c r="AT361" s="39">
        <v>860025792</v>
      </c>
      <c r="AU361" s="40" t="s">
        <v>79</v>
      </c>
    </row>
    <row r="362" spans="45:47" x14ac:dyDescent="0.35">
      <c r="AS362" s="41" t="s">
        <v>417</v>
      </c>
      <c r="AT362" s="41">
        <v>890307671</v>
      </c>
      <c r="AU362" s="42" t="s">
        <v>79</v>
      </c>
    </row>
    <row r="363" spans="45:47" x14ac:dyDescent="0.35">
      <c r="AS363" s="38" t="s">
        <v>418</v>
      </c>
      <c r="AT363" s="39">
        <v>901241386</v>
      </c>
      <c r="AU363" s="40" t="s">
        <v>79</v>
      </c>
    </row>
    <row r="364" spans="45:47" x14ac:dyDescent="0.35">
      <c r="AS364" s="41" t="s">
        <v>419</v>
      </c>
      <c r="AT364" s="41">
        <v>890942987</v>
      </c>
      <c r="AU364" s="42" t="s">
        <v>79</v>
      </c>
    </row>
    <row r="365" spans="45:47" x14ac:dyDescent="0.35">
      <c r="AS365" s="38" t="s">
        <v>420</v>
      </c>
      <c r="AT365" s="39">
        <v>800149460</v>
      </c>
      <c r="AU365" s="40" t="s">
        <v>79</v>
      </c>
    </row>
    <row r="366" spans="45:47" x14ac:dyDescent="0.35">
      <c r="AS366" s="41" t="s">
        <v>421</v>
      </c>
      <c r="AT366" s="41">
        <v>900651290</v>
      </c>
      <c r="AU366" s="42" t="s">
        <v>79</v>
      </c>
    </row>
    <row r="367" spans="45:47" ht="29" x14ac:dyDescent="0.35">
      <c r="AS367" s="38" t="s">
        <v>422</v>
      </c>
      <c r="AT367" s="39">
        <v>800206930</v>
      </c>
      <c r="AU367" s="40" t="s">
        <v>130</v>
      </c>
    </row>
    <row r="368" spans="45:47" x14ac:dyDescent="0.35">
      <c r="AS368" s="41" t="s">
        <v>423</v>
      </c>
      <c r="AT368" s="41">
        <v>900867653</v>
      </c>
      <c r="AU368" s="42" t="s">
        <v>79</v>
      </c>
    </row>
    <row r="369" spans="45:47" x14ac:dyDescent="0.35">
      <c r="AS369" s="38" t="s">
        <v>424</v>
      </c>
      <c r="AT369" s="39">
        <v>901200248</v>
      </c>
      <c r="AU369" s="40" t="s">
        <v>73</v>
      </c>
    </row>
    <row r="370" spans="45:47" x14ac:dyDescent="0.35">
      <c r="AS370" s="41" t="s">
        <v>424</v>
      </c>
      <c r="AT370" s="41">
        <v>901200248</v>
      </c>
      <c r="AU370" s="42" t="s">
        <v>124</v>
      </c>
    </row>
    <row r="371" spans="45:47" x14ac:dyDescent="0.35">
      <c r="AS371" s="38" t="s">
        <v>425</v>
      </c>
      <c r="AT371" s="39">
        <v>900330073</v>
      </c>
      <c r="AU371" s="40" t="s">
        <v>79</v>
      </c>
    </row>
    <row r="372" spans="45:47" x14ac:dyDescent="0.35">
      <c r="AS372" s="41" t="s">
        <v>426</v>
      </c>
      <c r="AT372" s="41">
        <v>800072556</v>
      </c>
      <c r="AU372" s="42" t="s">
        <v>79</v>
      </c>
    </row>
    <row r="373" spans="45:47" x14ac:dyDescent="0.35">
      <c r="AS373" s="38" t="s">
        <v>427</v>
      </c>
      <c r="AT373" s="39">
        <v>890101272</v>
      </c>
      <c r="AU373" s="40" t="s">
        <v>79</v>
      </c>
    </row>
    <row r="374" spans="45:47" x14ac:dyDescent="0.35">
      <c r="AS374" s="41" t="s">
        <v>428</v>
      </c>
      <c r="AT374" s="41">
        <v>890926628</v>
      </c>
      <c r="AU374" s="42" t="s">
        <v>79</v>
      </c>
    </row>
    <row r="375" spans="45:47" x14ac:dyDescent="0.35">
      <c r="AS375" s="38" t="s">
        <v>429</v>
      </c>
      <c r="AT375" s="39">
        <v>900791121</v>
      </c>
      <c r="AU375" s="40" t="s">
        <v>79</v>
      </c>
    </row>
    <row r="376" spans="45:47" x14ac:dyDescent="0.35">
      <c r="AS376" s="41" t="s">
        <v>430</v>
      </c>
      <c r="AT376" s="41">
        <v>809012699</v>
      </c>
      <c r="AU376" s="42" t="s">
        <v>73</v>
      </c>
    </row>
    <row r="377" spans="45:47" x14ac:dyDescent="0.35">
      <c r="AS377" s="38" t="s">
        <v>431</v>
      </c>
      <c r="AT377" s="39">
        <v>813009626</v>
      </c>
      <c r="AU377" s="40" t="s">
        <v>73</v>
      </c>
    </row>
    <row r="378" spans="45:47" x14ac:dyDescent="0.35">
      <c r="AS378" s="41" t="s">
        <v>432</v>
      </c>
      <c r="AT378" s="41">
        <v>890333023</v>
      </c>
      <c r="AU378" s="42" t="s">
        <v>79</v>
      </c>
    </row>
    <row r="379" spans="45:47" ht="29" x14ac:dyDescent="0.35">
      <c r="AS379" s="38" t="s">
        <v>433</v>
      </c>
      <c r="AT379" s="39">
        <v>860004864</v>
      </c>
      <c r="AU379" s="40" t="s">
        <v>130</v>
      </c>
    </row>
    <row r="380" spans="45:47" x14ac:dyDescent="0.35">
      <c r="AS380" s="41" t="s">
        <v>434</v>
      </c>
      <c r="AT380" s="41">
        <v>900348657</v>
      </c>
      <c r="AU380" s="42" t="s">
        <v>79</v>
      </c>
    </row>
    <row r="381" spans="45:47" x14ac:dyDescent="0.35">
      <c r="AS381" s="38" t="s">
        <v>435</v>
      </c>
      <c r="AT381" s="39">
        <v>901008978</v>
      </c>
      <c r="AU381" s="40" t="s">
        <v>73</v>
      </c>
    </row>
    <row r="382" spans="45:47" x14ac:dyDescent="0.35">
      <c r="AS382" s="41" t="s">
        <v>436</v>
      </c>
      <c r="AT382" s="41">
        <v>900842344</v>
      </c>
      <c r="AU382" s="42" t="s">
        <v>73</v>
      </c>
    </row>
    <row r="383" spans="45:47" x14ac:dyDescent="0.35">
      <c r="AS383" s="38" t="s">
        <v>437</v>
      </c>
      <c r="AT383" s="39">
        <v>811022981</v>
      </c>
      <c r="AU383" s="40" t="s">
        <v>79</v>
      </c>
    </row>
    <row r="384" spans="45:47" x14ac:dyDescent="0.35">
      <c r="AS384" s="41" t="s">
        <v>438</v>
      </c>
      <c r="AT384" s="41">
        <v>900251415</v>
      </c>
      <c r="AU384" s="42" t="s">
        <v>215</v>
      </c>
    </row>
    <row r="385" spans="45:47" x14ac:dyDescent="0.35">
      <c r="AS385" s="38" t="s">
        <v>439</v>
      </c>
      <c r="AT385" s="39">
        <v>901458456</v>
      </c>
      <c r="AU385" s="40" t="s">
        <v>73</v>
      </c>
    </row>
    <row r="386" spans="45:47" x14ac:dyDescent="0.35">
      <c r="AS386" s="41" t="s">
        <v>440</v>
      </c>
      <c r="AT386" s="41">
        <v>890900291</v>
      </c>
      <c r="AU386" s="42" t="s">
        <v>79</v>
      </c>
    </row>
    <row r="387" spans="45:47" x14ac:dyDescent="0.35">
      <c r="AS387" s="38" t="s">
        <v>441</v>
      </c>
      <c r="AT387" s="39">
        <v>900403943</v>
      </c>
      <c r="AU387" s="40" t="s">
        <v>73</v>
      </c>
    </row>
    <row r="388" spans="45:47" x14ac:dyDescent="0.35">
      <c r="AS388" s="41" t="s">
        <v>442</v>
      </c>
      <c r="AT388" s="41">
        <v>901077397</v>
      </c>
      <c r="AU388" s="42" t="s">
        <v>139</v>
      </c>
    </row>
    <row r="389" spans="45:47" x14ac:dyDescent="0.35">
      <c r="AS389" s="38" t="s">
        <v>443</v>
      </c>
      <c r="AT389" s="39">
        <v>900026174</v>
      </c>
      <c r="AU389" s="40" t="s">
        <v>215</v>
      </c>
    </row>
    <row r="390" spans="45:47" x14ac:dyDescent="0.35">
      <c r="AS390" s="41" t="s">
        <v>444</v>
      </c>
      <c r="AT390" s="41">
        <v>890800718</v>
      </c>
      <c r="AU390" s="42" t="s">
        <v>79</v>
      </c>
    </row>
    <row r="391" spans="45:47" x14ac:dyDescent="0.35">
      <c r="AS391" s="38" t="s">
        <v>445</v>
      </c>
      <c r="AT391" s="39">
        <v>900312037</v>
      </c>
      <c r="AU391" s="40" t="s">
        <v>79</v>
      </c>
    </row>
    <row r="392" spans="45:47" x14ac:dyDescent="0.35">
      <c r="AS392" s="41" t="s">
        <v>446</v>
      </c>
      <c r="AT392" s="41">
        <v>900150248</v>
      </c>
      <c r="AU392" s="42" t="s">
        <v>73</v>
      </c>
    </row>
    <row r="393" spans="45:47" ht="29" x14ac:dyDescent="0.35">
      <c r="AS393" s="38" t="s">
        <v>446</v>
      </c>
      <c r="AT393" s="39">
        <v>900150248</v>
      </c>
      <c r="AU393" s="40" t="s">
        <v>99</v>
      </c>
    </row>
    <row r="394" spans="45:47" x14ac:dyDescent="0.35">
      <c r="AS394" s="41" t="s">
        <v>447</v>
      </c>
      <c r="AT394" s="41">
        <v>830510717</v>
      </c>
      <c r="AU394" s="42" t="s">
        <v>73</v>
      </c>
    </row>
    <row r="395" spans="45:47" x14ac:dyDescent="0.35">
      <c r="AS395" s="38" t="s">
        <v>448</v>
      </c>
      <c r="AT395" s="39">
        <v>900466858</v>
      </c>
      <c r="AU395" s="40" t="s">
        <v>73</v>
      </c>
    </row>
    <row r="396" spans="45:47" x14ac:dyDescent="0.35">
      <c r="AS396" s="41" t="s">
        <v>448</v>
      </c>
      <c r="AT396" s="41">
        <v>900466858</v>
      </c>
      <c r="AU396" s="42" t="s">
        <v>124</v>
      </c>
    </row>
    <row r="397" spans="45:47" x14ac:dyDescent="0.35">
      <c r="AS397" s="38" t="s">
        <v>449</v>
      </c>
      <c r="AT397" s="39">
        <v>830023853</v>
      </c>
      <c r="AU397" s="40" t="s">
        <v>79</v>
      </c>
    </row>
    <row r="398" spans="45:47" x14ac:dyDescent="0.35">
      <c r="AS398" s="41" t="s">
        <v>450</v>
      </c>
      <c r="AT398" s="41">
        <v>890400869</v>
      </c>
      <c r="AU398" s="42" t="s">
        <v>73</v>
      </c>
    </row>
    <row r="399" spans="45:47" ht="29" x14ac:dyDescent="0.35">
      <c r="AS399" s="38" t="s">
        <v>450</v>
      </c>
      <c r="AT399" s="39">
        <v>890400869</v>
      </c>
      <c r="AU399" s="40" t="s">
        <v>99</v>
      </c>
    </row>
    <row r="400" spans="45:47" x14ac:dyDescent="0.35">
      <c r="AS400" s="41" t="s">
        <v>451</v>
      </c>
      <c r="AT400" s="41">
        <v>901056458</v>
      </c>
      <c r="AU400" s="42" t="s">
        <v>73</v>
      </c>
    </row>
    <row r="401" spans="45:47" x14ac:dyDescent="0.35">
      <c r="AS401" s="38" t="s">
        <v>452</v>
      </c>
      <c r="AT401" s="39">
        <v>860000006</v>
      </c>
      <c r="AU401" s="40" t="s">
        <v>79</v>
      </c>
    </row>
    <row r="402" spans="45:47" x14ac:dyDescent="0.35">
      <c r="AS402" s="41" t="s">
        <v>453</v>
      </c>
      <c r="AT402" s="41">
        <v>800011987</v>
      </c>
      <c r="AU402" s="42" t="s">
        <v>79</v>
      </c>
    </row>
    <row r="403" spans="45:47" x14ac:dyDescent="0.35">
      <c r="AS403" s="38" t="s">
        <v>454</v>
      </c>
      <c r="AT403" s="39">
        <v>901429776</v>
      </c>
      <c r="AU403" s="40" t="s">
        <v>79</v>
      </c>
    </row>
    <row r="404" spans="45:47" x14ac:dyDescent="0.35">
      <c r="AS404" s="41" t="s">
        <v>455</v>
      </c>
      <c r="AT404" s="41">
        <v>819002433</v>
      </c>
      <c r="AU404" s="42" t="s">
        <v>79</v>
      </c>
    </row>
    <row r="405" spans="45:47" x14ac:dyDescent="0.35">
      <c r="AS405" s="38" t="s">
        <v>456</v>
      </c>
      <c r="AT405" s="39">
        <v>890701886</v>
      </c>
      <c r="AU405" s="40" t="s">
        <v>79</v>
      </c>
    </row>
    <row r="406" spans="45:47" x14ac:dyDescent="0.35">
      <c r="AS406" s="41" t="s">
        <v>457</v>
      </c>
      <c r="AT406" s="41">
        <v>901069576</v>
      </c>
      <c r="AU406" s="42" t="s">
        <v>124</v>
      </c>
    </row>
    <row r="407" spans="45:47" x14ac:dyDescent="0.35">
      <c r="AS407" s="38" t="s">
        <v>457</v>
      </c>
      <c r="AT407" s="39">
        <v>901069576</v>
      </c>
      <c r="AU407" s="40" t="s">
        <v>73</v>
      </c>
    </row>
    <row r="408" spans="45:47" x14ac:dyDescent="0.35">
      <c r="AS408" s="41" t="s">
        <v>457</v>
      </c>
      <c r="AT408" s="41">
        <v>901069576</v>
      </c>
      <c r="AU408" s="42" t="s">
        <v>79</v>
      </c>
    </row>
    <row r="409" spans="45:47" x14ac:dyDescent="0.35">
      <c r="AS409" s="38" t="s">
        <v>458</v>
      </c>
      <c r="AT409" s="39">
        <v>900637368</v>
      </c>
      <c r="AU409" s="40" t="s">
        <v>124</v>
      </c>
    </row>
    <row r="410" spans="45:47" x14ac:dyDescent="0.35">
      <c r="AS410" s="41" t="s">
        <v>458</v>
      </c>
      <c r="AT410" s="41">
        <v>900637368</v>
      </c>
      <c r="AU410" s="42" t="s">
        <v>73</v>
      </c>
    </row>
    <row r="411" spans="45:47" x14ac:dyDescent="0.35">
      <c r="AS411" s="38" t="s">
        <v>459</v>
      </c>
      <c r="AT411" s="39">
        <v>800245746</v>
      </c>
      <c r="AU411" s="40" t="s">
        <v>73</v>
      </c>
    </row>
    <row r="412" spans="45:47" x14ac:dyDescent="0.35">
      <c r="AS412" s="41" t="s">
        <v>459</v>
      </c>
      <c r="AT412" s="41">
        <v>800245746</v>
      </c>
      <c r="AU412" s="42" t="s">
        <v>124</v>
      </c>
    </row>
    <row r="413" spans="45:47" x14ac:dyDescent="0.35">
      <c r="AS413" s="38" t="s">
        <v>460</v>
      </c>
      <c r="AT413" s="39">
        <v>806005008</v>
      </c>
      <c r="AU413" s="40" t="s">
        <v>73</v>
      </c>
    </row>
    <row r="414" spans="45:47" x14ac:dyDescent="0.35">
      <c r="AS414" s="41" t="s">
        <v>460</v>
      </c>
      <c r="AT414" s="41">
        <v>806005008</v>
      </c>
      <c r="AU414" s="42" t="s">
        <v>124</v>
      </c>
    </row>
    <row r="415" spans="45:47" x14ac:dyDescent="0.35">
      <c r="AS415" s="38" t="s">
        <v>461</v>
      </c>
      <c r="AT415" s="39">
        <v>800253702</v>
      </c>
      <c r="AU415" s="40" t="s">
        <v>73</v>
      </c>
    </row>
    <row r="416" spans="45:47" x14ac:dyDescent="0.35">
      <c r="AS416" s="41" t="s">
        <v>461</v>
      </c>
      <c r="AT416" s="41">
        <v>800253702</v>
      </c>
      <c r="AU416" s="42" t="s">
        <v>124</v>
      </c>
    </row>
    <row r="417" spans="45:47" x14ac:dyDescent="0.35">
      <c r="AS417" s="38" t="s">
        <v>462</v>
      </c>
      <c r="AT417" s="39">
        <v>900334431</v>
      </c>
      <c r="AU417" s="40" t="s">
        <v>73</v>
      </c>
    </row>
    <row r="418" spans="45:47" x14ac:dyDescent="0.35">
      <c r="AS418" s="41" t="s">
        <v>463</v>
      </c>
      <c r="AT418" s="41">
        <v>830058506</v>
      </c>
      <c r="AU418" s="42" t="s">
        <v>124</v>
      </c>
    </row>
    <row r="419" spans="45:47" x14ac:dyDescent="0.35">
      <c r="AS419" s="38" t="s">
        <v>464</v>
      </c>
      <c r="AT419" s="39">
        <v>830129277</v>
      </c>
      <c r="AU419" s="40" t="s">
        <v>124</v>
      </c>
    </row>
    <row r="420" spans="45:47" x14ac:dyDescent="0.35">
      <c r="AS420" s="41" t="s">
        <v>465</v>
      </c>
      <c r="AT420" s="41">
        <v>900433032</v>
      </c>
      <c r="AU420" s="42" t="s">
        <v>73</v>
      </c>
    </row>
    <row r="421" spans="45:47" x14ac:dyDescent="0.35">
      <c r="AS421" s="38" t="s">
        <v>466</v>
      </c>
      <c r="AT421" s="39">
        <v>860001965</v>
      </c>
      <c r="AU421" s="40" t="s">
        <v>79</v>
      </c>
    </row>
    <row r="422" spans="45:47" x14ac:dyDescent="0.35">
      <c r="AS422" s="41" t="s">
        <v>467</v>
      </c>
      <c r="AT422" s="41">
        <v>860525814</v>
      </c>
      <c r="AU422" s="42" t="s">
        <v>79</v>
      </c>
    </row>
    <row r="423" spans="45:47" x14ac:dyDescent="0.35">
      <c r="AS423" s="38" t="s">
        <v>468</v>
      </c>
      <c r="AT423" s="39">
        <v>900116872</v>
      </c>
      <c r="AU423" s="40" t="s">
        <v>79</v>
      </c>
    </row>
    <row r="424" spans="45:47" x14ac:dyDescent="0.35">
      <c r="AS424" s="41" t="s">
        <v>469</v>
      </c>
      <c r="AT424" s="41">
        <v>900045238</v>
      </c>
      <c r="AU424" s="42" t="s">
        <v>79</v>
      </c>
    </row>
    <row r="425" spans="45:47" x14ac:dyDescent="0.35">
      <c r="AS425" s="38" t="s">
        <v>470</v>
      </c>
      <c r="AT425" s="39">
        <v>830007705</v>
      </c>
      <c r="AU425" s="40" t="s">
        <v>73</v>
      </c>
    </row>
    <row r="426" spans="45:47" ht="29" x14ac:dyDescent="0.35">
      <c r="AS426" s="41" t="s">
        <v>470</v>
      </c>
      <c r="AT426" s="41">
        <v>830007705</v>
      </c>
      <c r="AU426" s="42" t="s">
        <v>99</v>
      </c>
    </row>
    <row r="427" spans="45:47" x14ac:dyDescent="0.35">
      <c r="AS427" s="38" t="s">
        <v>471</v>
      </c>
      <c r="AT427" s="39">
        <v>900646156</v>
      </c>
      <c r="AU427" s="40" t="s">
        <v>73</v>
      </c>
    </row>
    <row r="428" spans="45:47" x14ac:dyDescent="0.35">
      <c r="AS428" s="41" t="s">
        <v>472</v>
      </c>
      <c r="AT428" s="41">
        <v>805010599</v>
      </c>
      <c r="AU428" s="42" t="s">
        <v>139</v>
      </c>
    </row>
    <row r="429" spans="45:47" x14ac:dyDescent="0.35">
      <c r="AS429" s="38" t="s">
        <v>473</v>
      </c>
      <c r="AT429" s="39">
        <v>900134459</v>
      </c>
      <c r="AU429" s="40" t="s">
        <v>139</v>
      </c>
    </row>
    <row r="430" spans="45:47" x14ac:dyDescent="0.35">
      <c r="AS430" s="41" t="s">
        <v>473</v>
      </c>
      <c r="AT430" s="41">
        <v>900134459</v>
      </c>
      <c r="AU430" s="42" t="s">
        <v>79</v>
      </c>
    </row>
    <row r="431" spans="45:47" x14ac:dyDescent="0.35">
      <c r="AS431" s="38" t="s">
        <v>474</v>
      </c>
      <c r="AT431" s="39">
        <v>800215347</v>
      </c>
      <c r="AU431" s="40" t="s">
        <v>139</v>
      </c>
    </row>
    <row r="432" spans="45:47" x14ac:dyDescent="0.35">
      <c r="AS432" s="41" t="s">
        <v>474</v>
      </c>
      <c r="AT432" s="41">
        <v>800215347</v>
      </c>
      <c r="AU432" s="42" t="s">
        <v>215</v>
      </c>
    </row>
    <row r="433" spans="45:47" x14ac:dyDescent="0.35">
      <c r="AS433" s="38" t="s">
        <v>475</v>
      </c>
      <c r="AT433" s="39">
        <v>900901591</v>
      </c>
      <c r="AU433" s="40" t="s">
        <v>73</v>
      </c>
    </row>
    <row r="434" spans="45:47" x14ac:dyDescent="0.35">
      <c r="AS434" s="41" t="s">
        <v>476</v>
      </c>
      <c r="AT434" s="41">
        <v>901902367</v>
      </c>
      <c r="AU434" s="42" t="s">
        <v>139</v>
      </c>
    </row>
    <row r="435" spans="45:47" x14ac:dyDescent="0.35">
      <c r="AS435" s="38" t="s">
        <v>477</v>
      </c>
      <c r="AT435" s="39">
        <v>900028111</v>
      </c>
      <c r="AU435" s="40" t="s">
        <v>73</v>
      </c>
    </row>
    <row r="436" spans="45:47" x14ac:dyDescent="0.35">
      <c r="AS436" s="41" t="s">
        <v>478</v>
      </c>
      <c r="AT436" s="41">
        <v>830058558</v>
      </c>
      <c r="AU436" s="42" t="s">
        <v>73</v>
      </c>
    </row>
    <row r="437" spans="45:47" x14ac:dyDescent="0.35">
      <c r="AS437" s="38" t="s">
        <v>479</v>
      </c>
      <c r="AT437" s="39">
        <v>860002518</v>
      </c>
      <c r="AU437" s="40" t="s">
        <v>79</v>
      </c>
    </row>
    <row r="438" spans="45:47" x14ac:dyDescent="0.35">
      <c r="AS438" s="41" t="s">
        <v>480</v>
      </c>
      <c r="AT438" s="41">
        <v>900361697</v>
      </c>
      <c r="AU438" s="42" t="s">
        <v>79</v>
      </c>
    </row>
    <row r="439" spans="45:47" x14ac:dyDescent="0.35">
      <c r="AS439" s="38" t="s">
        <v>481</v>
      </c>
      <c r="AT439" s="39">
        <v>800007813</v>
      </c>
      <c r="AU439" s="40" t="s">
        <v>73</v>
      </c>
    </row>
    <row r="440" spans="45:47" x14ac:dyDescent="0.35">
      <c r="AS440" s="41" t="s">
        <v>482</v>
      </c>
      <c r="AT440" s="41">
        <v>900225341</v>
      </c>
      <c r="AU440" s="42" t="s">
        <v>79</v>
      </c>
    </row>
    <row r="441" spans="45:47" x14ac:dyDescent="0.35">
      <c r="AS441" s="38" t="s">
        <v>483</v>
      </c>
      <c r="AT441" s="39">
        <v>900039770</v>
      </c>
      <c r="AU441" s="40" t="s">
        <v>73</v>
      </c>
    </row>
    <row r="442" spans="45:47" ht="29" x14ac:dyDescent="0.35">
      <c r="AS442" s="41" t="s">
        <v>484</v>
      </c>
      <c r="AT442" s="41">
        <v>900331322</v>
      </c>
      <c r="AU442" s="42" t="s">
        <v>130</v>
      </c>
    </row>
    <row r="443" spans="45:47" x14ac:dyDescent="0.35">
      <c r="AS443" s="38" t="s">
        <v>485</v>
      </c>
      <c r="AT443" s="39">
        <v>900666756</v>
      </c>
      <c r="AU443" s="40" t="s">
        <v>73</v>
      </c>
    </row>
    <row r="444" spans="45:47" x14ac:dyDescent="0.35">
      <c r="AS444" s="41" t="s">
        <v>486</v>
      </c>
      <c r="AT444" s="41">
        <v>901783455</v>
      </c>
      <c r="AU444" s="42" t="s">
        <v>73</v>
      </c>
    </row>
    <row r="445" spans="45:47" x14ac:dyDescent="0.35">
      <c r="AS445" s="38" t="s">
        <v>487</v>
      </c>
      <c r="AT445" s="39">
        <v>900305404</v>
      </c>
      <c r="AU445" s="40" t="s">
        <v>73</v>
      </c>
    </row>
    <row r="446" spans="45:47" ht="29" x14ac:dyDescent="0.35">
      <c r="AS446" s="41" t="s">
        <v>487</v>
      </c>
      <c r="AT446" s="41">
        <v>900305404</v>
      </c>
      <c r="AU446" s="42" t="s">
        <v>99</v>
      </c>
    </row>
    <row r="447" spans="45:47" ht="29" x14ac:dyDescent="0.35">
      <c r="AS447" s="38" t="s">
        <v>488</v>
      </c>
      <c r="AT447" s="39">
        <v>830013746</v>
      </c>
      <c r="AU447" s="40" t="s">
        <v>130</v>
      </c>
    </row>
    <row r="448" spans="45:47" x14ac:dyDescent="0.35">
      <c r="AS448" s="41" t="s">
        <v>489</v>
      </c>
      <c r="AT448" s="41">
        <v>860006333</v>
      </c>
      <c r="AU448" s="42" t="s">
        <v>79</v>
      </c>
    </row>
    <row r="449" spans="45:47" x14ac:dyDescent="0.35">
      <c r="AS449" s="38" t="s">
        <v>490</v>
      </c>
      <c r="AT449" s="39">
        <v>900522263</v>
      </c>
      <c r="AU449" s="40" t="s">
        <v>73</v>
      </c>
    </row>
    <row r="450" spans="45:47" x14ac:dyDescent="0.35">
      <c r="AS450" s="41" t="s">
        <v>491</v>
      </c>
      <c r="AT450" s="41">
        <v>901079460</v>
      </c>
      <c r="AU450" s="42" t="s">
        <v>215</v>
      </c>
    </row>
    <row r="451" spans="45:47" x14ac:dyDescent="0.35">
      <c r="AS451" s="38" t="s">
        <v>492</v>
      </c>
      <c r="AT451" s="39">
        <v>900246196</v>
      </c>
      <c r="AU451" s="40" t="s">
        <v>79</v>
      </c>
    </row>
  </sheetData>
  <phoneticPr fontId="4" type="noConversion"/>
  <dataValidations disablePrompts="1" count="5">
    <dataValidation type="list" allowBlank="1" showInputMessage="1" showErrorMessage="1" sqref="V9:V20" xr:uid="{B4DE34CD-1695-4B13-9E49-AF1F6C6452D9}">
      <formula1>Tipo_Demanda</formula1>
    </dataValidation>
    <dataValidation type="list" allowBlank="1" showInputMessage="1" showErrorMessage="1" sqref="W9:W20" xr:uid="{9D453794-C6FD-4E65-8783-1EB4CFCB7D2B}">
      <formula1>INDIRECT(U9)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Z9:AN20" xr:uid="{9A60CD23-37CA-4A40-B32D-0F5AD06F0E8D}">
      <formula1>0</formula1>
      <formula2>100000</formula2>
    </dataValidation>
    <dataValidation type="list" allowBlank="1" showInputMessage="1" showErrorMessage="1" sqref="Y9:Y20" xr:uid="{E7106F37-5F98-4277-A47D-256F396A0F93}">
      <formula1>PE</formula1>
    </dataValidation>
    <dataValidation type="list" allowBlank="1" showInputMessage="1" showErrorMessage="1" sqref="X9:X20" xr:uid="{62DC6120-0AF1-40E1-821D-0BE5D27B93ED}">
      <formula1>INDIRECT(T9)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7B1BABECCE4145B8244017D09665A2" ma:contentTypeVersion="31" ma:contentTypeDescription="Crear nuevo documento." ma:contentTypeScope="" ma:versionID="916edef64208bb8a8ca95cce57d56a3d">
  <xsd:schema xmlns:xsd="http://www.w3.org/2001/XMLSchema" xmlns:xs="http://www.w3.org/2001/XMLSchema" xmlns:p="http://schemas.microsoft.com/office/2006/metadata/properties" xmlns:ns1="http://schemas.microsoft.com/sharepoint/v3" xmlns:ns2="92e5e70f-34ac-4948-bf2b-963248463c8e" xmlns:ns3="339e8074-b0d1-4d2c-8b39-a1ef3021aa04" targetNamespace="http://schemas.microsoft.com/office/2006/metadata/properties" ma:root="true" ma:fieldsID="24d303fd30764f9979ad95d5bd152738" ns1:_="" ns2:_="" ns3:_="">
    <xsd:import namespace="http://schemas.microsoft.com/sharepoint/v3"/>
    <xsd:import namespace="92e5e70f-34ac-4948-bf2b-963248463c8e"/>
    <xsd:import namespace="339e8074-b0d1-4d2c-8b39-a1ef3021a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TipodePoder" minOccurs="0"/>
                <xsd:element ref="ns2:Otorgante" minOccurs="0"/>
                <xsd:element ref="ns2:CargoOtorgante" minOccurs="0"/>
                <xsd:element ref="ns2:Apoderado" minOccurs="0"/>
                <xsd:element ref="ns2:CargodelApoderado" minOccurs="0"/>
                <xsd:element ref="ns2:Fecha" minOccurs="0"/>
                <xsd:element ref="ns2:Alcance" minOccurs="0"/>
                <xsd:element ref="ns2:Estado" minOccurs="0"/>
                <xsd:element ref="ns2:Carg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5e70f-34ac-4948-bf2b-963248463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podePoder" ma:index="30" nillable="true" ma:displayName="Tipo de Poder" ma:format="Dropdown" ma:internalName="TipodePoder">
      <xsd:simpleType>
        <xsd:restriction base="dms:Choice">
          <xsd:enumeration value="Especial"/>
          <xsd:enumeration value="General"/>
        </xsd:restriction>
      </xsd:simpleType>
    </xsd:element>
    <xsd:element name="Otorgante" ma:index="31" nillable="true" ma:displayName="Otorgante" ma:format="Dropdown" ma:internalName="Otorgante">
      <xsd:simpleType>
        <xsd:restriction base="dms:Choice">
          <xsd:enumeration value="David Alfredo Riaño Alarcón"/>
          <xsd:enumeration value="Ricardo Roa Barragán"/>
          <xsd:enumeration value="Alvaro Alexander Casanova Caliman"/>
        </xsd:restriction>
      </xsd:simpleType>
    </xsd:element>
    <xsd:element name="CargoOtorgante" ma:index="32" nillable="true" ma:displayName="Cargo Otorgante" ma:format="Dropdown" ma:internalName="CargoOtorgante">
      <xsd:simpleType>
        <xsd:union memberTypes="dms:Text">
          <xsd:simpleType>
            <xsd:restriction base="dms:Choice">
              <xsd:enumeration value="Vicepresidente Ejecutivo Energías para la Transición"/>
              <xsd:enumeration value="Presidente"/>
              <xsd:enumeration value="Gerente de Gas y GLP"/>
            </xsd:restriction>
          </xsd:simpleType>
        </xsd:union>
      </xsd:simpleType>
    </xsd:element>
    <xsd:element name="Apoderado" ma:index="33" nillable="true" ma:displayName="Apoderado" ma:format="Dropdown" ma:internalName="Apoderado">
      <xsd:simpleType>
        <xsd:restriction base="dms:Text">
          <xsd:maxLength value="255"/>
        </xsd:restriction>
      </xsd:simpleType>
    </xsd:element>
    <xsd:element name="CargodelApoderado" ma:index="34" nillable="true" ma:displayName="Cargo del Apoderado" ma:format="Dropdown" ma:internalName="CargodelApoderado">
      <xsd:simpleType>
        <xsd:restriction base="dms:Text">
          <xsd:maxLength value="255"/>
        </xsd:restriction>
      </xsd:simpleType>
    </xsd:element>
    <xsd:element name="Fecha" ma:index="35" nillable="true" ma:displayName="Fecha" ma:format="DateOnly" ma:internalName="Fecha">
      <xsd:simpleType>
        <xsd:restriction base="dms:DateTime"/>
      </xsd:simpleType>
    </xsd:element>
    <xsd:element name="Alcance" ma:index="36" nillable="true" ma:displayName="Alcance" ma:format="Dropdown" ma:internalName="Alcance">
      <xsd:simpleType>
        <xsd:restriction base="dms:Note">
          <xsd:maxLength value="255"/>
        </xsd:restriction>
      </xsd:simpleType>
    </xsd:element>
    <xsd:element name="Estado" ma:index="37" nillable="true" ma:displayName="Estado" ma:default="Vigente" ma:format="RadioButtons" ma:internalName="Estado">
      <xsd:simpleType>
        <xsd:restriction base="dms:Choice">
          <xsd:enumeration value="Vigente"/>
          <xsd:enumeration value="vencido"/>
        </xsd:restriction>
      </xsd:simpleType>
    </xsd:element>
    <xsd:element name="Cargo" ma:index="38" nillable="true" ma:displayName="Cargo" ma:format="Dropdown" ma:internalName="Cargo">
      <xsd:simpleType>
        <xsd:restriction base="dms:Choice">
          <xsd:enumeration value="Nombrado"/>
          <xsd:enumeration value="Encarg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e8074-b0d1-4d2c-8b39-a1ef3021aa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umna global de taxonomía" ma:hidden="true" ma:list="{c4a9350b-b877-4b5f-aeb2-15d098dcb3ce}" ma:internalName="TaxCatchAll" ma:showField="CatchAllData" ma:web="339e8074-b0d1-4d2c-8b39-a1ef3021a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ñ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92e5e70f-34ac-4948-bf2b-963248463c8e">Vigente</Estado>
    <_ip_UnifiedCompliancePolicyUIAction xmlns="http://schemas.microsoft.com/sharepoint/v3" xsi:nil="true"/>
    <TipodePoder xmlns="92e5e70f-34ac-4948-bf2b-963248463c8e" xsi:nil="true"/>
    <CargodelApoderado xmlns="92e5e70f-34ac-4948-bf2b-963248463c8e" xsi:nil="true"/>
    <TaxCatchAll xmlns="339e8074-b0d1-4d2c-8b39-a1ef3021aa04" xsi:nil="true"/>
    <Otorgante xmlns="92e5e70f-34ac-4948-bf2b-963248463c8e" xsi:nil="true"/>
    <_Flow_SignoffStatus xmlns="92e5e70f-34ac-4948-bf2b-963248463c8e" xsi:nil="true"/>
    <CargoOtorgante xmlns="92e5e70f-34ac-4948-bf2b-963248463c8e" xsi:nil="true"/>
    <_ip_UnifiedCompliancePolicyProperties xmlns="http://schemas.microsoft.com/sharepoint/v3" xsi:nil="true"/>
    <Apoderado xmlns="92e5e70f-34ac-4948-bf2b-963248463c8e" xsi:nil="true"/>
    <Alcance xmlns="92e5e70f-34ac-4948-bf2b-963248463c8e" xsi:nil="true"/>
    <Cargo xmlns="92e5e70f-34ac-4948-bf2b-963248463c8e" xsi:nil="true"/>
    <Fecha xmlns="92e5e70f-34ac-4948-bf2b-963248463c8e" xsi:nil="true"/>
    <lcf76f155ced4ddcb4097134ff3c332f xmlns="92e5e70f-34ac-4948-bf2b-963248463c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AAEC8-2065-4C5D-8F6D-33F8F0E61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e5e70f-34ac-4948-bf2b-963248463c8e"/>
    <ds:schemaRef ds:uri="339e8074-b0d1-4d2c-8b39-a1ef3021a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EFDDC5-9FB8-49C5-97B0-343AE667B405}">
  <ds:schemaRefs>
    <ds:schemaRef ds:uri="http://schemas.microsoft.com/office/2006/metadata/properties"/>
    <ds:schemaRef ds:uri="http://schemas.microsoft.com/office/infopath/2007/PartnerControls"/>
    <ds:schemaRef ds:uri="92e5e70f-34ac-4948-bf2b-963248463c8e"/>
    <ds:schemaRef ds:uri="http://schemas.microsoft.com/sharepoint/v3"/>
    <ds:schemaRef ds:uri="339e8074-b0d1-4d2c-8b39-a1ef3021aa04"/>
  </ds:schemaRefs>
</ds:datastoreItem>
</file>

<file path=customXml/itemProps3.xml><?xml version="1.0" encoding="utf-8"?>
<ds:datastoreItem xmlns:ds="http://schemas.openxmlformats.org/officeDocument/2006/customXml" ds:itemID="{54A6FA6A-F83F-4BB8-A3E6-26213747252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dda216-a899-4ab6-ba29-0dda5f7b7a74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Trimestre 3-12</vt:lpstr>
      <vt:lpstr>Trimestre 1-2</vt:lpstr>
      <vt:lpstr>Listas</vt:lpstr>
      <vt:lpstr>Tablas</vt:lpstr>
      <vt:lpstr>Dem_Esencial</vt:lpstr>
      <vt:lpstr>Dem_No_Esencial</vt:lpstr>
      <vt:lpstr>NA</vt:lpstr>
      <vt:lpstr>PE</vt:lpstr>
      <vt:lpstr>Regasificado</vt:lpstr>
      <vt:lpstr>Si_No</vt:lpstr>
      <vt:lpstr>Tipo_Demanda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Moreno Altahona</dc:creator>
  <cp:keywords/>
  <dc:description/>
  <cp:lastModifiedBy>Manuel Augusto Socha Quintero</cp:lastModifiedBy>
  <cp:revision/>
  <dcterms:created xsi:type="dcterms:W3CDTF">2025-05-28T21:34:03Z</dcterms:created>
  <dcterms:modified xsi:type="dcterms:W3CDTF">2025-09-18T21:30:24Z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0x010100DF7B1BABECCE4145B8244017D09665A2</vt:lpwstr>
  </property>
</Properties>
</file>